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ublic_hdd1\Dubravka staro računalo\Moji dokumenti kopija\ZAPISNICI od 03.06.2025\6. sjednica\"/>
    </mc:Choice>
  </mc:AlternateContent>
  <bookViews>
    <workbookView xWindow="-120" yWindow="-120" windowWidth="29040" windowHeight="15840"/>
  </bookViews>
  <sheets>
    <sheet name="OPĆI_DIO" sheetId="1" r:id="rId1"/>
    <sheet name="OPĆI DIO " sheetId="9" r:id="rId2"/>
    <sheet name="OPĆI DIO" sheetId="10" r:id="rId3"/>
    <sheet name="OPĆI_DIO_B" sheetId="7" r:id="rId4"/>
    <sheet name="POSEBNI_DIO " sheetId="3" r:id="rId5"/>
    <sheet name="List1" sheetId="6" state="hidden" r:id="rId6"/>
  </sheets>
  <calcPr calcId="152511"/>
</workbook>
</file>

<file path=xl/calcChain.xml><?xml version="1.0" encoding="utf-8"?>
<calcChain xmlns="http://schemas.openxmlformats.org/spreadsheetml/2006/main">
  <c r="M361" i="3" l="1"/>
  <c r="M360" i="3"/>
  <c r="N361" i="3"/>
  <c r="O361" i="3"/>
  <c r="M366" i="3"/>
  <c r="M365" i="3"/>
  <c r="N366" i="3"/>
  <c r="N365" i="3"/>
  <c r="M520" i="3"/>
  <c r="M519" i="3" s="1"/>
  <c r="N520" i="3"/>
  <c r="N519" i="3" s="1"/>
  <c r="O520" i="3"/>
  <c r="O519" i="3" s="1"/>
  <c r="K521" i="3"/>
  <c r="K520" i="3" s="1"/>
  <c r="N7" i="7"/>
  <c r="E18" i="10"/>
  <c r="N75" i="3"/>
  <c r="K318" i="3"/>
  <c r="K317" i="3" s="1"/>
  <c r="O317" i="3"/>
  <c r="O316" i="3" s="1"/>
  <c r="N317" i="3"/>
  <c r="N316" i="3" s="1"/>
  <c r="M317" i="3"/>
  <c r="M316" i="3" s="1"/>
  <c r="N37" i="7"/>
  <c r="L8" i="7"/>
  <c r="L16" i="7"/>
  <c r="L25" i="7"/>
  <c r="L32" i="7"/>
  <c r="L37" i="7"/>
  <c r="L40" i="7"/>
  <c r="J8" i="7"/>
  <c r="J16" i="7"/>
  <c r="J25" i="7"/>
  <c r="J32" i="7"/>
  <c r="J37" i="7"/>
  <c r="J7" i="7" s="1"/>
  <c r="J40" i="7"/>
  <c r="N124" i="3"/>
  <c r="M244" i="3"/>
  <c r="M243" i="3" s="1"/>
  <c r="I48" i="1"/>
  <c r="J20" i="1"/>
  <c r="I19" i="9"/>
  <c r="O124" i="3"/>
  <c r="O123" i="3" s="1"/>
  <c r="M75" i="3"/>
  <c r="O75" i="3"/>
  <c r="M89" i="3"/>
  <c r="M88" i="3" s="1"/>
  <c r="M158" i="3"/>
  <c r="M157" i="3" s="1"/>
  <c r="M156" i="3" s="1"/>
  <c r="K111" i="3"/>
  <c r="K110" i="3" s="1"/>
  <c r="O110" i="3"/>
  <c r="O109" i="3" s="1"/>
  <c r="N110" i="3"/>
  <c r="N109" i="3" s="1"/>
  <c r="M110" i="3"/>
  <c r="M109" i="3" s="1"/>
  <c r="M100" i="3"/>
  <c r="K108" i="3"/>
  <c r="K107" i="3" s="1"/>
  <c r="K104" i="3" s="1"/>
  <c r="O107" i="3"/>
  <c r="O106" i="3" s="1"/>
  <c r="N107" i="3"/>
  <c r="N106" i="3" s="1"/>
  <c r="N105" i="3" s="1"/>
  <c r="N104" i="3" s="1"/>
  <c r="M107" i="3"/>
  <c r="M106" i="3" s="1"/>
  <c r="O330" i="3"/>
  <c r="N330" i="3"/>
  <c r="M330" i="3"/>
  <c r="K329" i="3"/>
  <c r="K328" i="3" s="1"/>
  <c r="O328" i="3"/>
  <c r="O327" i="3" s="1"/>
  <c r="N328" i="3"/>
  <c r="M328" i="3"/>
  <c r="O325" i="3"/>
  <c r="N325" i="3"/>
  <c r="M325" i="3"/>
  <c r="K324" i="3"/>
  <c r="K323" i="3" s="1"/>
  <c r="K319" i="3" s="1"/>
  <c r="O323" i="3"/>
  <c r="O321" i="3" s="1"/>
  <c r="N323" i="3"/>
  <c r="N321" i="3" s="1"/>
  <c r="M323" i="3"/>
  <c r="N409" i="3"/>
  <c r="N408" i="3" s="1"/>
  <c r="K410" i="3"/>
  <c r="K409" i="3" s="1"/>
  <c r="O409" i="3"/>
  <c r="O408" i="3" s="1"/>
  <c r="M409" i="3"/>
  <c r="M408" i="3" s="1"/>
  <c r="H67" i="7"/>
  <c r="J54" i="7"/>
  <c r="H54" i="7"/>
  <c r="G19" i="9"/>
  <c r="F72" i="7"/>
  <c r="C5" i="10"/>
  <c r="E28" i="9"/>
  <c r="K469" i="3"/>
  <c r="G18" i="10"/>
  <c r="F18" i="10"/>
  <c r="D18" i="10"/>
  <c r="C18" i="10"/>
  <c r="G27" i="10"/>
  <c r="F27" i="10"/>
  <c r="E27" i="10"/>
  <c r="D27" i="10"/>
  <c r="C27" i="10"/>
  <c r="G25" i="10"/>
  <c r="G23" i="10"/>
  <c r="G21" i="10"/>
  <c r="G19" i="10"/>
  <c r="F25" i="10"/>
  <c r="F23" i="10"/>
  <c r="F21" i="10"/>
  <c r="F19" i="10"/>
  <c r="E25" i="10"/>
  <c r="E23" i="10"/>
  <c r="E21" i="10"/>
  <c r="E19" i="10"/>
  <c r="D25" i="10"/>
  <c r="D23" i="10"/>
  <c r="D21" i="10"/>
  <c r="D19" i="10"/>
  <c r="C25" i="10"/>
  <c r="C23" i="10"/>
  <c r="C21" i="10"/>
  <c r="C19" i="10"/>
  <c r="G12" i="10"/>
  <c r="G10" i="10"/>
  <c r="G8" i="10"/>
  <c r="G6" i="10"/>
  <c r="F12" i="10"/>
  <c r="F10" i="10"/>
  <c r="F8" i="10"/>
  <c r="F6" i="10"/>
  <c r="E12" i="10"/>
  <c r="E10" i="10"/>
  <c r="E8" i="10"/>
  <c r="E6" i="10"/>
  <c r="D12" i="10"/>
  <c r="D10" i="10"/>
  <c r="D8" i="10"/>
  <c r="D6" i="10"/>
  <c r="G5" i="10"/>
  <c r="F5" i="10"/>
  <c r="E5" i="10"/>
  <c r="D5" i="10"/>
  <c r="C12" i="10"/>
  <c r="C10" i="10"/>
  <c r="C8" i="10"/>
  <c r="C6" i="10"/>
  <c r="O89" i="3"/>
  <c r="O88" i="3" s="1"/>
  <c r="N89" i="3"/>
  <c r="N88" i="3" s="1"/>
  <c r="J67" i="7"/>
  <c r="N25" i="7"/>
  <c r="N16" i="7"/>
  <c r="N8" i="7"/>
  <c r="N32" i="7"/>
  <c r="N40" i="7"/>
  <c r="K489" i="3"/>
  <c r="K488" i="3" s="1"/>
  <c r="O488" i="3"/>
  <c r="O487" i="3" s="1"/>
  <c r="N488" i="3"/>
  <c r="N487" i="3" s="1"/>
  <c r="M488" i="3"/>
  <c r="M487" i="3" s="1"/>
  <c r="O253" i="3"/>
  <c r="O252" i="3" s="1"/>
  <c r="N253" i="3"/>
  <c r="N252" i="3" s="1"/>
  <c r="M253" i="3"/>
  <c r="M252" i="3" s="1"/>
  <c r="O176" i="3"/>
  <c r="N176" i="3"/>
  <c r="O168" i="3"/>
  <c r="N168" i="3"/>
  <c r="O250" i="3"/>
  <c r="O249" i="3" s="1"/>
  <c r="N250" i="3"/>
  <c r="N249" i="3" s="1"/>
  <c r="M250" i="3"/>
  <c r="M249" i="3" s="1"/>
  <c r="O507" i="3"/>
  <c r="O506" i="3" s="1"/>
  <c r="O383" i="3"/>
  <c r="N383" i="3"/>
  <c r="M285" i="3"/>
  <c r="M284" i="3" s="1"/>
  <c r="O284" i="3"/>
  <c r="N284" i="3"/>
  <c r="M195" i="3"/>
  <c r="M194" i="3" s="1"/>
  <c r="K431" i="3"/>
  <c r="K430" i="3" s="1"/>
  <c r="O430" i="3"/>
  <c r="O429" i="3" s="1"/>
  <c r="N430" i="3"/>
  <c r="N429" i="3" s="1"/>
  <c r="M430" i="3"/>
  <c r="M429" i="3" s="1"/>
  <c r="M190" i="3"/>
  <c r="O190" i="3"/>
  <c r="N190" i="3"/>
  <c r="O261" i="3"/>
  <c r="O260" i="3" s="1"/>
  <c r="N261" i="3"/>
  <c r="N260" i="3" s="1"/>
  <c r="M261" i="3"/>
  <c r="M260" i="3" s="1"/>
  <c r="O258" i="3"/>
  <c r="O257" i="3" s="1"/>
  <c r="N258" i="3"/>
  <c r="N257" i="3" s="1"/>
  <c r="M258" i="3"/>
  <c r="M257" i="3" s="1"/>
  <c r="O247" i="3"/>
  <c r="O246" i="3" s="1"/>
  <c r="N247" i="3"/>
  <c r="N246" i="3" s="1"/>
  <c r="M247" i="3"/>
  <c r="M246" i="3" s="1"/>
  <c r="O244" i="3"/>
  <c r="O243" i="3" s="1"/>
  <c r="N244" i="3"/>
  <c r="N243" i="3" s="1"/>
  <c r="O239" i="3"/>
  <c r="O238" i="3" s="1"/>
  <c r="N239" i="3"/>
  <c r="N238" i="3" s="1"/>
  <c r="M239" i="3"/>
  <c r="M238" i="3" s="1"/>
  <c r="O236" i="3"/>
  <c r="O235" i="3" s="1"/>
  <c r="N236" i="3"/>
  <c r="N235" i="3" s="1"/>
  <c r="M236" i="3"/>
  <c r="M235" i="3" s="1"/>
  <c r="O231" i="3"/>
  <c r="O230" i="3" s="1"/>
  <c r="N231" i="3"/>
  <c r="N230" i="3" s="1"/>
  <c r="M231" i="3"/>
  <c r="M230" i="3" s="1"/>
  <c r="O228" i="3"/>
  <c r="O227" i="3" s="1"/>
  <c r="N228" i="3"/>
  <c r="N227" i="3" s="1"/>
  <c r="M228" i="3"/>
  <c r="M227" i="3" s="1"/>
  <c r="M406" i="3"/>
  <c r="K407" i="3"/>
  <c r="K406" i="3" s="1"/>
  <c r="K403" i="3" s="1"/>
  <c r="O406" i="3"/>
  <c r="O405" i="3" s="1"/>
  <c r="N406" i="3"/>
  <c r="K298" i="3"/>
  <c r="K297" i="3" s="1"/>
  <c r="K294" i="3" s="1"/>
  <c r="O297" i="3"/>
  <c r="O296" i="3" s="1"/>
  <c r="O295" i="3" s="1"/>
  <c r="N297" i="3"/>
  <c r="N296" i="3" s="1"/>
  <c r="N295" i="3" s="1"/>
  <c r="M297" i="3"/>
  <c r="M296" i="3" s="1"/>
  <c r="M295" i="3" s="1"/>
  <c r="M294" i="3" s="1"/>
  <c r="K532" i="3"/>
  <c r="K531" i="3" s="1"/>
  <c r="O531" i="3"/>
  <c r="O530" i="3" s="1"/>
  <c r="N531" i="3"/>
  <c r="N530" i="3" s="1"/>
  <c r="M531" i="3"/>
  <c r="M530" i="3" s="1"/>
  <c r="K529" i="3"/>
  <c r="K528" i="3" s="1"/>
  <c r="O528" i="3"/>
  <c r="O527" i="3" s="1"/>
  <c r="N528" i="3"/>
  <c r="N527" i="3" s="1"/>
  <c r="M528" i="3"/>
  <c r="M527" i="3" s="1"/>
  <c r="H72" i="7"/>
  <c r="G13" i="9"/>
  <c r="H20" i="1"/>
  <c r="N57" i="7"/>
  <c r="L57" i="7"/>
  <c r="J57" i="7"/>
  <c r="H57" i="7"/>
  <c r="F57" i="7"/>
  <c r="E52" i="1"/>
  <c r="N72" i="7"/>
  <c r="L72" i="7"/>
  <c r="J72" i="7"/>
  <c r="N67" i="7"/>
  <c r="L67" i="7"/>
  <c r="F67" i="7"/>
  <c r="N54" i="7"/>
  <c r="L54" i="7"/>
  <c r="F40" i="7"/>
  <c r="F37" i="7"/>
  <c r="F32" i="7"/>
  <c r="F25" i="7"/>
  <c r="F22" i="7"/>
  <c r="F16" i="7"/>
  <c r="F14" i="7"/>
  <c r="F12" i="7"/>
  <c r="F8" i="7"/>
  <c r="K38" i="9"/>
  <c r="M38" i="9"/>
  <c r="I38" i="9"/>
  <c r="G38" i="9"/>
  <c r="E38" i="9"/>
  <c r="K28" i="9"/>
  <c r="M28" i="9"/>
  <c r="I28" i="9"/>
  <c r="G28" i="9"/>
  <c r="L7" i="7" l="1"/>
  <c r="O105" i="3"/>
  <c r="O104" i="3" s="1"/>
  <c r="M105" i="3"/>
  <c r="M104" i="3" s="1"/>
  <c r="N327" i="3"/>
  <c r="O322" i="3"/>
  <c r="O320" i="3" s="1"/>
  <c r="O319" i="3" s="1"/>
  <c r="N322" i="3"/>
  <c r="O404" i="3"/>
  <c r="O403" i="3" s="1"/>
  <c r="N234" i="3"/>
  <c r="N233" i="3" s="1"/>
  <c r="M322" i="3"/>
  <c r="M327" i="3"/>
  <c r="M321" i="3"/>
  <c r="M242" i="3"/>
  <c r="M241" i="3" s="1"/>
  <c r="O242" i="3"/>
  <c r="O241" i="3" s="1"/>
  <c r="N242" i="3"/>
  <c r="N241" i="3" s="1"/>
  <c r="N256" i="3"/>
  <c r="N255" i="3" s="1"/>
  <c r="M256" i="3"/>
  <c r="M255" i="3" s="1"/>
  <c r="O256" i="3"/>
  <c r="O255" i="3" s="1"/>
  <c r="M226" i="3"/>
  <c r="M225" i="3" s="1"/>
  <c r="O234" i="3"/>
  <c r="O233" i="3" s="1"/>
  <c r="M234" i="3"/>
  <c r="M233" i="3" s="1"/>
  <c r="N226" i="3"/>
  <c r="N225" i="3" s="1"/>
  <c r="O226" i="3"/>
  <c r="O225" i="3" s="1"/>
  <c r="N405" i="3"/>
  <c r="N404" i="3" s="1"/>
  <c r="N403" i="3" s="1"/>
  <c r="M405" i="3"/>
  <c r="M404" i="3" s="1"/>
  <c r="M403" i="3" s="1"/>
  <c r="N294" i="3"/>
  <c r="O294" i="3"/>
  <c r="M13" i="9"/>
  <c r="K13" i="9"/>
  <c r="I13" i="9"/>
  <c r="M19" i="9"/>
  <c r="K19" i="9"/>
  <c r="E19" i="9"/>
  <c r="H43" i="1"/>
  <c r="J43" i="1"/>
  <c r="N320" i="3" l="1"/>
  <c r="N319" i="3" s="1"/>
  <c r="M320" i="3"/>
  <c r="M319" i="3" s="1"/>
  <c r="K457" i="3"/>
  <c r="P457" i="3" s="1"/>
  <c r="O456" i="3"/>
  <c r="O455" i="3" s="1"/>
  <c r="O454" i="3" s="1"/>
  <c r="N456" i="3"/>
  <c r="N455" i="3" s="1"/>
  <c r="N454" i="3" s="1"/>
  <c r="M456" i="3"/>
  <c r="M455" i="3" s="1"/>
  <c r="M454" i="3" s="1"/>
  <c r="N200" i="3"/>
  <c r="N199" i="3" s="1"/>
  <c r="O200" i="3"/>
  <c r="O199" i="3" s="1"/>
  <c r="M200" i="3"/>
  <c r="M199" i="3" s="1"/>
  <c r="O482" i="3"/>
  <c r="O481" i="3" s="1"/>
  <c r="N482" i="3"/>
  <c r="N481" i="3" s="1"/>
  <c r="K200" i="3"/>
  <c r="O223" i="3"/>
  <c r="O222" i="3" s="1"/>
  <c r="N223" i="3"/>
  <c r="N222" i="3" s="1"/>
  <c r="M223" i="3"/>
  <c r="M222" i="3" s="1"/>
  <c r="K456" i="3" l="1"/>
  <c r="P456" i="3" s="1"/>
  <c r="O84" i="3" l="1"/>
  <c r="N84" i="3"/>
  <c r="O448" i="3" l="1"/>
  <c r="N448" i="3"/>
  <c r="O337" i="3" l="1"/>
  <c r="N337" i="3"/>
  <c r="M337" i="3"/>
  <c r="O485" i="3"/>
  <c r="O484" i="3" s="1"/>
  <c r="N485" i="3"/>
  <c r="N484" i="3" s="1"/>
  <c r="N363" i="3"/>
  <c r="N362" i="3" s="1"/>
  <c r="N214" i="3"/>
  <c r="N213" i="3" s="1"/>
  <c r="M274" i="3"/>
  <c r="K275" i="3"/>
  <c r="K274" i="3" s="1"/>
  <c r="O269" i="3"/>
  <c r="N269" i="3"/>
  <c r="M269" i="3"/>
  <c r="O419" i="3"/>
  <c r="O418" i="3" s="1"/>
  <c r="O401" i="3"/>
  <c r="O400" i="3" s="1"/>
  <c r="O184" i="3"/>
  <c r="O183" i="3" s="1"/>
  <c r="O182" i="3" s="1"/>
  <c r="O181" i="3" s="1"/>
  <c r="N184" i="3"/>
  <c r="N183" i="3" s="1"/>
  <c r="N182" i="3" s="1"/>
  <c r="N181" i="3" s="1"/>
  <c r="M184" i="3"/>
  <c r="M183" i="3" s="1"/>
  <c r="M182" i="3" s="1"/>
  <c r="M181" i="3" s="1"/>
  <c r="O179" i="3"/>
  <c r="O178" i="3" s="1"/>
  <c r="N179" i="3"/>
  <c r="N178" i="3" s="1"/>
  <c r="M179" i="3"/>
  <c r="M178" i="3" s="1"/>
  <c r="M176" i="3"/>
  <c r="M175" i="3" s="1"/>
  <c r="O175" i="3"/>
  <c r="N175" i="3"/>
  <c r="O171" i="3"/>
  <c r="O170" i="3" s="1"/>
  <c r="N171" i="3"/>
  <c r="N170" i="3" s="1"/>
  <c r="M52" i="1"/>
  <c r="K52" i="1"/>
  <c r="I52" i="1"/>
  <c r="F20" i="1"/>
  <c r="L20" i="1"/>
  <c r="N20" i="1"/>
  <c r="F26" i="1"/>
  <c r="H26" i="1"/>
  <c r="H32" i="1" s="1"/>
  <c r="J26" i="1"/>
  <c r="L26" i="1"/>
  <c r="N26" i="1"/>
  <c r="F43" i="1"/>
  <c r="L43" i="1"/>
  <c r="N43" i="1"/>
  <c r="N360" i="3" l="1"/>
  <c r="F32" i="1"/>
  <c r="L32" i="1"/>
  <c r="P275" i="3"/>
  <c r="P274" i="3"/>
  <c r="J32" i="1"/>
  <c r="M273" i="3"/>
  <c r="N174" i="3"/>
  <c r="N173" i="3" s="1"/>
  <c r="O174" i="3"/>
  <c r="O173" i="3" s="1"/>
  <c r="M174" i="3"/>
  <c r="M173" i="3" s="1"/>
  <c r="N32" i="1"/>
  <c r="M482" i="3"/>
  <c r="M481" i="3" s="1"/>
  <c r="K468" i="3"/>
  <c r="O468" i="3"/>
  <c r="O467" i="3" s="1"/>
  <c r="N468" i="3"/>
  <c r="N467" i="3" s="1"/>
  <c r="M468" i="3"/>
  <c r="M467" i="3" s="1"/>
  <c r="M217" i="3"/>
  <c r="O220" i="3"/>
  <c r="O219" i="3" s="1"/>
  <c r="N220" i="3"/>
  <c r="N219" i="3" s="1"/>
  <c r="M220" i="3"/>
  <c r="M219" i="3" s="1"/>
  <c r="M171" i="3"/>
  <c r="M170" i="3" s="1"/>
  <c r="O473" i="3"/>
  <c r="O417" i="3"/>
  <c r="O399" i="3"/>
  <c r="O398" i="3" s="1"/>
  <c r="O397" i="3" s="1"/>
  <c r="O382" i="3"/>
  <c r="O381" i="3" s="1"/>
  <c r="O380" i="3" s="1"/>
  <c r="N473" i="3"/>
  <c r="O462" i="3"/>
  <c r="O461" i="3" s="1"/>
  <c r="N462" i="3"/>
  <c r="N461" i="3" s="1"/>
  <c r="N382" i="3"/>
  <c r="N381" i="3" s="1"/>
  <c r="N380" i="3" s="1"/>
  <c r="N342" i="3"/>
  <c r="O342" i="3"/>
  <c r="F54" i="7"/>
  <c r="H40" i="7" l="1"/>
  <c r="H32" i="7" l="1"/>
  <c r="H16" i="7"/>
  <c r="H37" i="7"/>
  <c r="N31" i="7"/>
  <c r="N30" i="7" s="1"/>
  <c r="L31" i="7"/>
  <c r="L30" i="7" s="1"/>
  <c r="J31" i="7"/>
  <c r="J30" i="7" s="1"/>
  <c r="H31" i="7"/>
  <c r="H30" i="7" s="1"/>
  <c r="F30" i="7"/>
  <c r="F7" i="7" s="1"/>
  <c r="N23" i="7"/>
  <c r="N22" i="7" s="1"/>
  <c r="L23" i="7"/>
  <c r="L22" i="7" s="1"/>
  <c r="J23" i="7"/>
  <c r="J22" i="7" s="1"/>
  <c r="H22" i="7"/>
  <c r="N14" i="7"/>
  <c r="J14" i="7"/>
  <c r="L14" i="7"/>
  <c r="H14" i="7"/>
  <c r="N12" i="7"/>
  <c r="L12" i="7"/>
  <c r="J12" i="7"/>
  <c r="H12" i="7"/>
  <c r="H8" i="7" l="1"/>
  <c r="H25" i="7"/>
  <c r="H7" i="7" l="1"/>
  <c r="O189" i="3"/>
  <c r="N189" i="3"/>
  <c r="M189" i="3"/>
  <c r="K138" i="3"/>
  <c r="M168" i="3"/>
  <c r="M167" i="3" s="1"/>
  <c r="N195" i="3"/>
  <c r="N194" i="3" s="1"/>
  <c r="K75" i="3"/>
  <c r="K71" i="3" s="1"/>
  <c r="K76" i="3"/>
  <c r="K77" i="3"/>
  <c r="M84" i="3"/>
  <c r="M86" i="3"/>
  <c r="N86" i="3"/>
  <c r="N74" i="3" s="1"/>
  <c r="O86" i="3"/>
  <c r="O74" i="3" s="1"/>
  <c r="N95" i="3"/>
  <c r="N94" i="3" s="1"/>
  <c r="O95" i="3"/>
  <c r="O94" i="3" s="1"/>
  <c r="O93" i="3" s="1"/>
  <c r="K96" i="3"/>
  <c r="K95" i="3" s="1"/>
  <c r="K92" i="3" s="1"/>
  <c r="M95" i="3"/>
  <c r="M94" i="3" s="1"/>
  <c r="N100" i="3"/>
  <c r="N99" i="3" s="1"/>
  <c r="O100" i="3"/>
  <c r="O99" i="3" s="1"/>
  <c r="K101" i="3"/>
  <c r="K100" i="3" s="1"/>
  <c r="M99" i="3"/>
  <c r="N116" i="3"/>
  <c r="N115" i="3" s="1"/>
  <c r="N114" i="3" s="1"/>
  <c r="N113" i="3" s="1"/>
  <c r="N112" i="3" s="1"/>
  <c r="O116" i="3"/>
  <c r="O115" i="3" s="1"/>
  <c r="O114" i="3" s="1"/>
  <c r="O113" i="3" s="1"/>
  <c r="O112" i="3" s="1"/>
  <c r="K117" i="3"/>
  <c r="K116" i="3" s="1"/>
  <c r="K113" i="3" s="1"/>
  <c r="K112" i="3" s="1"/>
  <c r="M116" i="3"/>
  <c r="M113" i="3" s="1"/>
  <c r="M112" i="3" s="1"/>
  <c r="K125" i="3"/>
  <c r="K126" i="3"/>
  <c r="N141" i="3"/>
  <c r="N140" i="3" s="1"/>
  <c r="O141" i="3"/>
  <c r="O140" i="3" s="1"/>
  <c r="K142" i="3"/>
  <c r="K141" i="3" s="1"/>
  <c r="M141" i="3"/>
  <c r="M140" i="3" s="1"/>
  <c r="N146" i="3"/>
  <c r="N145" i="3" s="1"/>
  <c r="N143" i="3" s="1"/>
  <c r="O146" i="3"/>
  <c r="O145" i="3" s="1"/>
  <c r="O143" i="3" s="1"/>
  <c r="K147" i="3"/>
  <c r="K146" i="3" s="1"/>
  <c r="M146" i="3"/>
  <c r="M145" i="3" s="1"/>
  <c r="M143" i="3" s="1"/>
  <c r="N150" i="3"/>
  <c r="N149" i="3" s="1"/>
  <c r="N148" i="3" s="1"/>
  <c r="O150" i="3"/>
  <c r="O149" i="3" s="1"/>
  <c r="O148" i="3" s="1"/>
  <c r="K151" i="3"/>
  <c r="K150" i="3" s="1"/>
  <c r="M150" i="3"/>
  <c r="M149" i="3" s="1"/>
  <c r="M148" i="3" s="1"/>
  <c r="N154" i="3"/>
  <c r="N153" i="3" s="1"/>
  <c r="N152" i="3" s="1"/>
  <c r="O154" i="3"/>
  <c r="O153" i="3" s="1"/>
  <c r="O152" i="3" s="1"/>
  <c r="K155" i="3"/>
  <c r="K154" i="3" s="1"/>
  <c r="M154" i="3"/>
  <c r="M153" i="3" s="1"/>
  <c r="M152" i="3" s="1"/>
  <c r="N158" i="3"/>
  <c r="N157" i="3" s="1"/>
  <c r="N156" i="3" s="1"/>
  <c r="O158" i="3"/>
  <c r="O157" i="3" s="1"/>
  <c r="O156" i="3" s="1"/>
  <c r="K159" i="3"/>
  <c r="K158" i="3" s="1"/>
  <c r="N162" i="3"/>
  <c r="N161" i="3" s="1"/>
  <c r="N160" i="3" s="1"/>
  <c r="O162" i="3"/>
  <c r="O161" i="3" s="1"/>
  <c r="O160" i="3" s="1"/>
  <c r="K163" i="3"/>
  <c r="K162" i="3" s="1"/>
  <c r="M162" i="3"/>
  <c r="M161" i="3" s="1"/>
  <c r="M160" i="3" s="1"/>
  <c r="N167" i="3"/>
  <c r="O167" i="3"/>
  <c r="O166" i="3" s="1"/>
  <c r="O165" i="3" s="1"/>
  <c r="K190" i="3"/>
  <c r="K195" i="3"/>
  <c r="K187" i="3" s="1"/>
  <c r="O195" i="3"/>
  <c r="O194" i="3" s="1"/>
  <c r="K204" i="3"/>
  <c r="O204" i="3"/>
  <c r="O203" i="3" s="1"/>
  <c r="M204" i="3"/>
  <c r="M203" i="3" s="1"/>
  <c r="N204" i="3"/>
  <c r="N203" i="3" s="1"/>
  <c r="N209" i="3"/>
  <c r="N208" i="3" s="1"/>
  <c r="N206" i="3" s="1"/>
  <c r="M209" i="3"/>
  <c r="M208" i="3" s="1"/>
  <c r="O209" i="3"/>
  <c r="O208" i="3" s="1"/>
  <c r="O207" i="3" s="1"/>
  <c r="O206" i="3" s="1"/>
  <c r="K211" i="3"/>
  <c r="K215" i="3"/>
  <c r="K214" i="3" s="1"/>
  <c r="M214" i="3"/>
  <c r="M213" i="3" s="1"/>
  <c r="O214" i="3"/>
  <c r="O213" i="3" s="1"/>
  <c r="N217" i="3"/>
  <c r="O217" i="3"/>
  <c r="O216" i="3" s="1"/>
  <c r="N268" i="3"/>
  <c r="O268" i="3"/>
  <c r="K270" i="3"/>
  <c r="K269" i="3" s="1"/>
  <c r="K266" i="3" s="1"/>
  <c r="N278" i="3"/>
  <c r="N277" i="3" s="1"/>
  <c r="O278" i="3"/>
  <c r="O277" i="3" s="1"/>
  <c r="M279" i="3"/>
  <c r="M278" i="3" s="1"/>
  <c r="N281" i="3"/>
  <c r="O281" i="3"/>
  <c r="M282" i="3"/>
  <c r="M281" i="3" s="1"/>
  <c r="N291" i="3"/>
  <c r="N288" i="3" s="1"/>
  <c r="N287" i="3" s="1"/>
  <c r="O291" i="3"/>
  <c r="O290" i="3" s="1"/>
  <c r="O289" i="3" s="1"/>
  <c r="K292" i="3"/>
  <c r="K291" i="3" s="1"/>
  <c r="K288" i="3" s="1"/>
  <c r="K265" i="3" s="1"/>
  <c r="M291" i="3"/>
  <c r="M290" i="3" s="1"/>
  <c r="M289" i="3" s="1"/>
  <c r="M288" i="3" s="1"/>
  <c r="M287" i="3" s="1"/>
  <c r="N303" i="3"/>
  <c r="O303" i="3"/>
  <c r="O302" i="3" s="1"/>
  <c r="O301" i="3" s="1"/>
  <c r="O300" i="3" s="1"/>
  <c r="K304" i="3"/>
  <c r="K303" i="3" s="1"/>
  <c r="K300" i="3" s="1"/>
  <c r="K299" i="3" s="1"/>
  <c r="K287" i="3" s="1"/>
  <c r="M303" i="3"/>
  <c r="M302" i="3" s="1"/>
  <c r="K334" i="3"/>
  <c r="O336" i="3"/>
  <c r="O335" i="3" s="1"/>
  <c r="K338" i="3"/>
  <c r="K337" i="3" s="1"/>
  <c r="M336" i="3"/>
  <c r="M335" i="3" s="1"/>
  <c r="N341" i="3"/>
  <c r="N340" i="3" s="1"/>
  <c r="O341" i="3"/>
  <c r="O340" i="3" s="1"/>
  <c r="K343" i="3"/>
  <c r="K342" i="3" s="1"/>
  <c r="M342" i="3"/>
  <c r="M341" i="3" s="1"/>
  <c r="M340" i="3" s="1"/>
  <c r="N347" i="3"/>
  <c r="N346" i="3" s="1"/>
  <c r="N345" i="3" s="1"/>
  <c r="N344" i="3" s="1"/>
  <c r="O347" i="3"/>
  <c r="O344" i="3" s="1"/>
  <c r="K348" i="3"/>
  <c r="K347" i="3" s="1"/>
  <c r="K344" i="3" s="1"/>
  <c r="M347" i="3"/>
  <c r="M346" i="3" s="1"/>
  <c r="M345" i="3" s="1"/>
  <c r="M344" i="3" s="1"/>
  <c r="N358" i="3"/>
  <c r="N357" i="3" s="1"/>
  <c r="N356" i="3" s="1"/>
  <c r="N355" i="3" s="1"/>
  <c r="O358" i="3"/>
  <c r="O357" i="3" s="1"/>
  <c r="O356" i="3" s="1"/>
  <c r="O355" i="3" s="1"/>
  <c r="K359" i="3"/>
  <c r="K358" i="3" s="1"/>
  <c r="K355" i="3" s="1"/>
  <c r="M358" i="3"/>
  <c r="M357" i="3" s="1"/>
  <c r="M356" i="3" s="1"/>
  <c r="M355" i="3" s="1"/>
  <c r="M363" i="3"/>
  <c r="M362" i="3" s="1"/>
  <c r="N373" i="3"/>
  <c r="N372" i="3" s="1"/>
  <c r="N371" i="3" s="1"/>
  <c r="N370" i="3" s="1"/>
  <c r="O373" i="3"/>
  <c r="O372" i="3" s="1"/>
  <c r="O371" i="3" s="1"/>
  <c r="O370" i="3" s="1"/>
  <c r="K374" i="3"/>
  <c r="K373" i="3" s="1"/>
  <c r="K370" i="3" s="1"/>
  <c r="M373" i="3"/>
  <c r="M383" i="3"/>
  <c r="M382" i="3" s="1"/>
  <c r="M381" i="3" s="1"/>
  <c r="M380" i="3" s="1"/>
  <c r="N388" i="3"/>
  <c r="N387" i="3" s="1"/>
  <c r="N386" i="3" s="1"/>
  <c r="O388" i="3"/>
  <c r="O385" i="3" s="1"/>
  <c r="K389" i="3"/>
  <c r="K388" i="3" s="1"/>
  <c r="K385" i="3" s="1"/>
  <c r="M388" i="3"/>
  <c r="M387" i="3" s="1"/>
  <c r="M386" i="3" s="1"/>
  <c r="M385" i="3" s="1"/>
  <c r="N395" i="3"/>
  <c r="O395" i="3"/>
  <c r="O392" i="3" s="1"/>
  <c r="K396" i="3"/>
  <c r="K395" i="3" s="1"/>
  <c r="K392" i="3" s="1"/>
  <c r="K391" i="3" s="1"/>
  <c r="M395" i="3"/>
  <c r="M394" i="3" s="1"/>
  <c r="M393" i="3" s="1"/>
  <c r="M392" i="3" s="1"/>
  <c r="N401" i="3"/>
  <c r="N398" i="3" s="1"/>
  <c r="N397" i="3" s="1"/>
  <c r="K402" i="3"/>
  <c r="K401" i="3" s="1"/>
  <c r="K398" i="3" s="1"/>
  <c r="K397" i="3" s="1"/>
  <c r="M401" i="3"/>
  <c r="M400" i="3" s="1"/>
  <c r="M399" i="3" s="1"/>
  <c r="N415" i="3"/>
  <c r="O415" i="3"/>
  <c r="O414" i="3" s="1"/>
  <c r="O413" i="3" s="1"/>
  <c r="O412" i="3" s="1"/>
  <c r="O411" i="3" s="1"/>
  <c r="K416" i="3"/>
  <c r="K415" i="3" s="1"/>
  <c r="K412" i="3" s="1"/>
  <c r="K411" i="3" s="1"/>
  <c r="M415" i="3"/>
  <c r="M414" i="3" s="1"/>
  <c r="M413" i="3" s="1"/>
  <c r="N419" i="3"/>
  <c r="N418" i="3" s="1"/>
  <c r="N417" i="3" s="1"/>
  <c r="K420" i="3"/>
  <c r="K419" i="3" s="1"/>
  <c r="M419" i="3"/>
  <c r="M418" i="3" s="1"/>
  <c r="M417" i="3" s="1"/>
  <c r="N427" i="3"/>
  <c r="O427" i="3"/>
  <c r="K428" i="3"/>
  <c r="K427" i="3" s="1"/>
  <c r="K424" i="3" s="1"/>
  <c r="M427" i="3"/>
  <c r="M426" i="3" s="1"/>
  <c r="M425" i="3" s="1"/>
  <c r="N434" i="3"/>
  <c r="O434" i="3"/>
  <c r="K435" i="3"/>
  <c r="K434" i="3" s="1"/>
  <c r="M434" i="3"/>
  <c r="M433" i="3" s="1"/>
  <c r="M432" i="3" s="1"/>
  <c r="N439" i="3"/>
  <c r="N438" i="3" s="1"/>
  <c r="O439" i="3"/>
  <c r="O438" i="3" s="1"/>
  <c r="K440" i="3"/>
  <c r="K439" i="3" s="1"/>
  <c r="K436" i="3" s="1"/>
  <c r="M439" i="3"/>
  <c r="M438" i="3" s="1"/>
  <c r="M437" i="3" s="1"/>
  <c r="M436" i="3" s="1"/>
  <c r="N444" i="3"/>
  <c r="N443" i="3" s="1"/>
  <c r="O444" i="3"/>
  <c r="O443" i="3" s="1"/>
  <c r="K445" i="3"/>
  <c r="K444" i="3" s="1"/>
  <c r="K441" i="3" s="1"/>
  <c r="M444" i="3"/>
  <c r="M443" i="3" s="1"/>
  <c r="N447" i="3"/>
  <c r="O447" i="3"/>
  <c r="K450" i="3"/>
  <c r="N452" i="3"/>
  <c r="N451" i="3" s="1"/>
  <c r="O452" i="3"/>
  <c r="O451" i="3" s="1"/>
  <c r="K453" i="3"/>
  <c r="K452" i="3" s="1"/>
  <c r="M452" i="3"/>
  <c r="M451" i="3" s="1"/>
  <c r="K463" i="3"/>
  <c r="K462" i="3" s="1"/>
  <c r="M462" i="3"/>
  <c r="M461" i="3" s="1"/>
  <c r="N465" i="3"/>
  <c r="N464" i="3" s="1"/>
  <c r="N460" i="3" s="1"/>
  <c r="N459" i="3" s="1"/>
  <c r="O465" i="3"/>
  <c r="O464" i="3" s="1"/>
  <c r="O460" i="3" s="1"/>
  <c r="O459" i="3" s="1"/>
  <c r="K466" i="3"/>
  <c r="K465" i="3" s="1"/>
  <c r="M465" i="3"/>
  <c r="M464" i="3" s="1"/>
  <c r="N470" i="3"/>
  <c r="O470" i="3"/>
  <c r="N472" i="3"/>
  <c r="O472" i="3"/>
  <c r="K474" i="3"/>
  <c r="K473" i="3" s="1"/>
  <c r="K470" i="3" s="1"/>
  <c r="M473" i="3"/>
  <c r="M472" i="3" s="1"/>
  <c r="M471" i="3" s="1"/>
  <c r="M470" i="3" s="1"/>
  <c r="K476" i="3"/>
  <c r="N479" i="3"/>
  <c r="N478" i="3" s="1"/>
  <c r="N477" i="3" s="1"/>
  <c r="O479" i="3"/>
  <c r="O478" i="3" s="1"/>
  <c r="O477" i="3" s="1"/>
  <c r="K480" i="3"/>
  <c r="K479" i="3" s="1"/>
  <c r="M479" i="3"/>
  <c r="M478" i="3" s="1"/>
  <c r="M485" i="3"/>
  <c r="M484" i="3" s="1"/>
  <c r="N492" i="3"/>
  <c r="O493" i="3"/>
  <c r="O492" i="3" s="1"/>
  <c r="K494" i="3"/>
  <c r="K493" i="3" s="1"/>
  <c r="K490" i="3" s="1"/>
  <c r="M493" i="3"/>
  <c r="M492" i="3" s="1"/>
  <c r="M496" i="3"/>
  <c r="M495" i="3" s="1"/>
  <c r="N496" i="3"/>
  <c r="N495" i="3" s="1"/>
  <c r="O496" i="3"/>
  <c r="O495" i="3" s="1"/>
  <c r="K497" i="3"/>
  <c r="K496" i="3" s="1"/>
  <c r="O501" i="3"/>
  <c r="O500" i="3" s="1"/>
  <c r="K502" i="3"/>
  <c r="K501" i="3" s="1"/>
  <c r="K498" i="3" s="1"/>
  <c r="M501" i="3"/>
  <c r="M500" i="3" s="1"/>
  <c r="N501" i="3"/>
  <c r="N500" i="3" s="1"/>
  <c r="N504" i="3"/>
  <c r="N503" i="3" s="1"/>
  <c r="O504" i="3"/>
  <c r="O503" i="3" s="1"/>
  <c r="K505" i="3"/>
  <c r="K504" i="3" s="1"/>
  <c r="M504" i="3"/>
  <c r="M503" i="3" s="1"/>
  <c r="M507" i="3"/>
  <c r="M506" i="3" s="1"/>
  <c r="N507" i="3"/>
  <c r="N506" i="3" s="1"/>
  <c r="K509" i="3"/>
  <c r="N512" i="3"/>
  <c r="N511" i="3" s="1"/>
  <c r="N510" i="3" s="1"/>
  <c r="N509" i="3" s="1"/>
  <c r="O512" i="3"/>
  <c r="O511" i="3" s="1"/>
  <c r="O510" i="3" s="1"/>
  <c r="O509" i="3" s="1"/>
  <c r="K513" i="3"/>
  <c r="K512" i="3" s="1"/>
  <c r="M512" i="3"/>
  <c r="M511" i="3" s="1"/>
  <c r="M510" i="3" s="1"/>
  <c r="M509" i="3" s="1"/>
  <c r="K514" i="3"/>
  <c r="M517" i="3"/>
  <c r="M516" i="3" s="1"/>
  <c r="M515" i="3" s="1"/>
  <c r="N517" i="3"/>
  <c r="N516" i="3" s="1"/>
  <c r="N515" i="3" s="1"/>
  <c r="O517" i="3"/>
  <c r="O516" i="3" s="1"/>
  <c r="O515" i="3" s="1"/>
  <c r="K518" i="3"/>
  <c r="K517" i="3" s="1"/>
  <c r="N525" i="3"/>
  <c r="N524" i="3" s="1"/>
  <c r="N523" i="3" s="1"/>
  <c r="N522" i="3" s="1"/>
  <c r="O525" i="3"/>
  <c r="O524" i="3" s="1"/>
  <c r="K526" i="3"/>
  <c r="K525" i="3" s="1"/>
  <c r="M525" i="3"/>
  <c r="M524" i="3" s="1"/>
  <c r="M523" i="3" s="1"/>
  <c r="M522" i="3" s="1"/>
  <c r="N536" i="3"/>
  <c r="N535" i="3" s="1"/>
  <c r="N534" i="3" s="1"/>
  <c r="O536" i="3"/>
  <c r="O535" i="3" s="1"/>
  <c r="K537" i="3"/>
  <c r="K536" i="3" s="1"/>
  <c r="M536" i="3"/>
  <c r="M535" i="3" s="1"/>
  <c r="M301" i="3" l="1"/>
  <c r="M300" i="3" s="1"/>
  <c r="M299" i="3" s="1"/>
  <c r="M74" i="3"/>
  <c r="M370" i="3"/>
  <c r="M369" i="3" s="1"/>
  <c r="M368" i="3" s="1"/>
  <c r="N72" i="3"/>
  <c r="N71" i="3" s="1"/>
  <c r="M72" i="3"/>
  <c r="O72" i="3"/>
  <c r="O122" i="3"/>
  <c r="O121" i="3" s="1"/>
  <c r="N93" i="3"/>
  <c r="M93" i="3"/>
  <c r="M92" i="3" s="1"/>
  <c r="M207" i="3"/>
  <c r="M206" i="3" s="1"/>
  <c r="O188" i="3"/>
  <c r="M534" i="3"/>
  <c r="M533" i="3" s="1"/>
  <c r="O534" i="3"/>
  <c r="O533" i="3" s="1"/>
  <c r="N166" i="3"/>
  <c r="N165" i="3" s="1"/>
  <c r="N188" i="3"/>
  <c r="O471" i="3"/>
  <c r="N123" i="3"/>
  <c r="N122" i="3" s="1"/>
  <c r="M166" i="3"/>
  <c r="M165" i="3" s="1"/>
  <c r="M277" i="3"/>
  <c r="M276" i="3" s="1"/>
  <c r="O499" i="3"/>
  <c r="O498" i="3" s="1"/>
  <c r="N499" i="3"/>
  <c r="N498" i="3" s="1"/>
  <c r="M499" i="3"/>
  <c r="M498" i="3" s="1"/>
  <c r="N216" i="3"/>
  <c r="N212" i="3" s="1"/>
  <c r="N211" i="3" s="1"/>
  <c r="N394" i="3"/>
  <c r="N393" i="3" s="1"/>
  <c r="N392" i="3"/>
  <c r="N391" i="3" s="1"/>
  <c r="O391" i="3"/>
  <c r="O390" i="3" s="1"/>
  <c r="O394" i="3"/>
  <c r="O393" i="3" s="1"/>
  <c r="O514" i="3"/>
  <c r="N514" i="3"/>
  <c r="M424" i="3"/>
  <c r="O458" i="3"/>
  <c r="M460" i="3"/>
  <c r="M459" i="3" s="1"/>
  <c r="M458" i="3" s="1"/>
  <c r="N458" i="3"/>
  <c r="K459" i="3"/>
  <c r="K458" i="3" s="1"/>
  <c r="K449" i="3" s="1"/>
  <c r="K448" i="3" s="1"/>
  <c r="O426" i="3"/>
  <c r="O425" i="3" s="1"/>
  <c r="N426" i="3"/>
  <c r="N425" i="3" s="1"/>
  <c r="N471" i="3"/>
  <c r="N187" i="3"/>
  <c r="O187" i="3"/>
  <c r="O212" i="3"/>
  <c r="O211" i="3" s="1"/>
  <c r="O442" i="3"/>
  <c r="O441" i="3" s="1"/>
  <c r="N533" i="3"/>
  <c r="N276" i="3"/>
  <c r="N274" i="3"/>
  <c r="N273" i="3" s="1"/>
  <c r="N267" i="3" s="1"/>
  <c r="N266" i="3" s="1"/>
  <c r="O276" i="3"/>
  <c r="O274" i="3"/>
  <c r="O273" i="3" s="1"/>
  <c r="O267" i="3" s="1"/>
  <c r="O266" i="3" s="1"/>
  <c r="M477" i="3"/>
  <c r="M476" i="3" s="1"/>
  <c r="O476" i="3"/>
  <c r="N476" i="3"/>
  <c r="N414" i="3"/>
  <c r="N413" i="3" s="1"/>
  <c r="N412" i="3"/>
  <c r="N411" i="3" s="1"/>
  <c r="M412" i="3"/>
  <c r="M411" i="3" s="1"/>
  <c r="O369" i="3"/>
  <c r="O368" i="3" s="1"/>
  <c r="O387" i="3"/>
  <c r="O386" i="3" s="1"/>
  <c r="M268" i="3"/>
  <c r="M267" i="3" s="1"/>
  <c r="M266" i="3" s="1"/>
  <c r="M216" i="3"/>
  <c r="K124" i="3"/>
  <c r="K121" i="3" s="1"/>
  <c r="K120" i="3" s="1"/>
  <c r="M124" i="3"/>
  <c r="M123" i="3" s="1"/>
  <c r="O92" i="3"/>
  <c r="N302" i="3"/>
  <c r="N301" i="3" s="1"/>
  <c r="N300" i="3" s="1"/>
  <c r="N299" i="3" s="1"/>
  <c r="K264" i="3"/>
  <c r="N92" i="3"/>
  <c r="O491" i="3"/>
  <c r="O490" i="3" s="1"/>
  <c r="N442" i="3"/>
  <c r="N441" i="3" s="1"/>
  <c r="O433" i="3"/>
  <c r="O432" i="3" s="1"/>
  <c r="M391" i="3"/>
  <c r="N334" i="3"/>
  <c r="N290" i="3"/>
  <c r="N289" i="3" s="1"/>
  <c r="M514" i="3"/>
  <c r="M491" i="3"/>
  <c r="M490" i="3" s="1"/>
  <c r="N400" i="3"/>
  <c r="N399" i="3" s="1"/>
  <c r="K390" i="3"/>
  <c r="N336" i="3"/>
  <c r="N335" i="3" s="1"/>
  <c r="O346" i="3"/>
  <c r="O345" i="3" s="1"/>
  <c r="N385" i="3"/>
  <c r="N369" i="3" s="1"/>
  <c r="N368" i="3" s="1"/>
  <c r="K70" i="3"/>
  <c r="K69" i="3" s="1"/>
  <c r="K68" i="3" s="1"/>
  <c r="N491" i="3"/>
  <c r="N490" i="3" s="1"/>
  <c r="K423" i="3"/>
  <c r="K422" i="3" s="1"/>
  <c r="K421" i="3" s="1"/>
  <c r="M372" i="3"/>
  <c r="M371" i="3" s="1"/>
  <c r="O334" i="3"/>
  <c r="K333" i="3"/>
  <c r="K332" i="3" s="1"/>
  <c r="M334" i="3"/>
  <c r="N433" i="3"/>
  <c r="N432" i="3" s="1"/>
  <c r="M448" i="3"/>
  <c r="M447" i="3" s="1"/>
  <c r="M442" i="3" s="1"/>
  <c r="M441" i="3" s="1"/>
  <c r="N436" i="3"/>
  <c r="N437" i="3"/>
  <c r="O436" i="3"/>
  <c r="O437" i="3"/>
  <c r="K369" i="3"/>
  <c r="K368" i="3" s="1"/>
  <c r="O288" i="3"/>
  <c r="O287" i="3" s="1"/>
  <c r="K164" i="3"/>
  <c r="M398" i="3"/>
  <c r="M397" i="3" s="1"/>
  <c r="M115" i="3"/>
  <c r="M114" i="3" s="1"/>
  <c r="O299" i="3"/>
  <c r="M265" i="3" l="1"/>
  <c r="M264" i="3" s="1"/>
  <c r="N70" i="3"/>
  <c r="O475" i="3"/>
  <c r="M475" i="3"/>
  <c r="N475" i="3"/>
  <c r="O265" i="3"/>
  <c r="O264" i="3" s="1"/>
  <c r="N265" i="3"/>
  <c r="N264" i="3" s="1"/>
  <c r="M122" i="3"/>
  <c r="N121" i="3"/>
  <c r="N120" i="3" s="1"/>
  <c r="M71" i="3"/>
  <c r="M70" i="3" s="1"/>
  <c r="N164" i="3"/>
  <c r="M188" i="3"/>
  <c r="M187" i="3" s="1"/>
  <c r="O164" i="3"/>
  <c r="N390" i="3"/>
  <c r="M390" i="3"/>
  <c r="M333" i="3"/>
  <c r="M332" i="3" s="1"/>
  <c r="M423" i="3"/>
  <c r="O424" i="3"/>
  <c r="O423" i="3" s="1"/>
  <c r="N424" i="3"/>
  <c r="N423" i="3" s="1"/>
  <c r="P459" i="3"/>
  <c r="P458" i="3"/>
  <c r="M212" i="3"/>
  <c r="M211" i="3" s="1"/>
  <c r="O71" i="3"/>
  <c r="O70" i="3" s="1"/>
  <c r="O120" i="3"/>
  <c r="N333" i="3"/>
  <c r="N332" i="3" s="1"/>
  <c r="O333" i="3"/>
  <c r="O332" i="3" s="1"/>
  <c r="K119" i="3"/>
  <c r="K118" i="3" s="1"/>
  <c r="K263" i="3"/>
  <c r="O422" i="3" l="1"/>
  <c r="O421" i="3" s="1"/>
  <c r="M121" i="3"/>
  <c r="M120" i="3" s="1"/>
  <c r="N119" i="3"/>
  <c r="N118" i="3" s="1"/>
  <c r="N69" i="3"/>
  <c r="N68" i="3" s="1"/>
  <c r="O263" i="3"/>
  <c r="O69" i="3"/>
  <c r="O68" i="3" s="1"/>
  <c r="M164" i="3"/>
  <c r="O119" i="3"/>
  <c r="O118" i="3" s="1"/>
  <c r="N263" i="3"/>
  <c r="M263" i="3"/>
  <c r="N422" i="3"/>
  <c r="N421" i="3" s="1"/>
  <c r="M422" i="3"/>
  <c r="M421" i="3" s="1"/>
  <c r="K67" i="3"/>
  <c r="O67" i="3" l="1"/>
  <c r="N67" i="3"/>
  <c r="M119" i="3"/>
  <c r="M118" i="3" s="1"/>
  <c r="M69" i="3"/>
  <c r="M68" i="3" s="1"/>
  <c r="M67" i="3" l="1"/>
  <c r="P509" i="3"/>
  <c r="P136" i="3" l="1"/>
  <c r="P135" i="3"/>
  <c r="P134" i="3"/>
  <c r="P133" i="3"/>
  <c r="P132" i="3"/>
  <c r="P131" i="3"/>
  <c r="P130" i="3"/>
  <c r="P129" i="3"/>
  <c r="P128" i="3"/>
  <c r="P127" i="3"/>
  <c r="P125" i="3" l="1"/>
  <c r="P155" i="3"/>
  <c r="P435" i="3"/>
  <c r="P163" i="3"/>
  <c r="P445" i="3"/>
  <c r="P215" i="3"/>
  <c r="P444" i="3"/>
  <c r="P428" i="3"/>
  <c r="P416" i="3"/>
  <c r="P77" i="3"/>
  <c r="P373" i="3"/>
  <c r="P270" i="3"/>
  <c r="P402" i="3"/>
  <c r="P420" i="3"/>
  <c r="P396" i="3"/>
  <c r="P355" i="3"/>
  <c r="P338" i="3"/>
  <c r="P151" i="3"/>
  <c r="P343" i="3"/>
  <c r="P359" i="3"/>
  <c r="P401" i="3"/>
  <c r="P337" i="3"/>
  <c r="P112" i="3"/>
  <c r="P342" i="3"/>
  <c r="P304" i="3"/>
  <c r="P113" i="3"/>
  <c r="P142" i="3"/>
  <c r="P395" i="3"/>
  <c r="P117" i="3"/>
  <c r="P389" i="3"/>
  <c r="P374" i="3"/>
  <c r="P116" i="3"/>
  <c r="P462" i="3"/>
  <c r="P348" i="3"/>
  <c r="P463" i="3"/>
  <c r="P292" i="3"/>
  <c r="P388" i="3"/>
  <c r="P440" i="3"/>
  <c r="P146" i="3"/>
  <c r="P147" i="3"/>
  <c r="P159" i="3"/>
  <c r="P126" i="3"/>
  <c r="P419" i="3"/>
  <c r="P162" i="3"/>
  <c r="P141" i="3"/>
  <c r="P150" i="3"/>
  <c r="P303" i="3"/>
  <c r="P415" i="3"/>
  <c r="P347" i="3"/>
  <c r="P154" i="3"/>
  <c r="P427" i="3"/>
  <c r="P434" i="3"/>
  <c r="P385" i="3" l="1"/>
  <c r="P214" i="3"/>
  <c r="P514" i="3"/>
  <c r="P397" i="3"/>
  <c r="P439" i="3"/>
  <c r="P358" i="3"/>
  <c r="P124" i="3"/>
  <c r="P269" i="3"/>
  <c r="P398" i="3"/>
  <c r="P436" i="3"/>
  <c r="P158" i="3"/>
  <c r="P291" i="3"/>
  <c r="P392" i="3"/>
  <c r="P344" i="3"/>
  <c r="P300" i="3"/>
  <c r="P412" i="3"/>
  <c r="P424" i="3"/>
  <c r="P411" i="3"/>
  <c r="P334" i="3" l="1"/>
  <c r="P266" i="3"/>
  <c r="P288" i="3"/>
  <c r="P391" i="3"/>
  <c r="P390" i="3"/>
  <c r="P370" i="3"/>
  <c r="P333" i="3"/>
  <c r="P299" i="3"/>
  <c r="P211" i="3" l="1"/>
  <c r="P441" i="3"/>
  <c r="P121" i="3"/>
  <c r="P265" i="3"/>
  <c r="P423" i="3"/>
  <c r="P332" i="3"/>
  <c r="P120" i="3"/>
  <c r="P287" i="3"/>
  <c r="P369" i="3"/>
  <c r="P422" i="3"/>
  <c r="P421" i="3"/>
  <c r="P264" i="3" l="1"/>
  <c r="P263" i="3"/>
  <c r="P119" i="3"/>
  <c r="P368" i="3"/>
  <c r="P118" i="3"/>
  <c r="P76" i="3"/>
  <c r="P75" i="3" l="1"/>
  <c r="P67" i="3" l="1"/>
  <c r="P71" i="3"/>
  <c r="P70" i="3"/>
  <c r="P69" i="3" l="1"/>
  <c r="P68" i="3"/>
</calcChain>
</file>

<file path=xl/sharedStrings.xml><?xml version="1.0" encoding="utf-8"?>
<sst xmlns="http://schemas.openxmlformats.org/spreadsheetml/2006/main" count="753" uniqueCount="374">
  <si>
    <t xml:space="preserve">                     Članak 1.</t>
  </si>
  <si>
    <t>BROJ</t>
  </si>
  <si>
    <t>Proračun</t>
  </si>
  <si>
    <t>Projekcija</t>
  </si>
  <si>
    <t>Indeks</t>
  </si>
  <si>
    <t>Proračuna</t>
  </si>
  <si>
    <t>RAČUNA</t>
  </si>
  <si>
    <t>za 2013.</t>
  </si>
  <si>
    <t>14/13</t>
  </si>
  <si>
    <t>Prihodi poslovanja</t>
  </si>
  <si>
    <t>Prihodi od prodaje nefinancijske imovine</t>
  </si>
  <si>
    <t>Rashodi poslovanja</t>
  </si>
  <si>
    <t>Rashodi za nabavu nefinancijske imovine</t>
  </si>
  <si>
    <t>Primici od zaduživanja</t>
  </si>
  <si>
    <t>Izvor</t>
  </si>
  <si>
    <t>Prihodi od poreza</t>
  </si>
  <si>
    <t>Prihodi od imovine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</si>
  <si>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</si>
  <si>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</si>
  <si>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</si>
  <si>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</si>
  <si>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proizvedene dugotrajne imovine</t>
  </si>
  <si>
    <t>Primici od financijske imovine i zaduživanja</t>
  </si>
  <si>
    <t>II.</t>
  </si>
  <si>
    <t>POSEBNI DIO</t>
  </si>
  <si>
    <t>Šifra programska</t>
  </si>
  <si>
    <t>ŠIFRA</t>
  </si>
  <si>
    <t>Program/Projekt</t>
  </si>
  <si>
    <t>Aktivnost</t>
  </si>
  <si>
    <t>VRSTA RASHODA I IZDATAKA</t>
  </si>
  <si>
    <t>UKUPNO RASHODI/ IZDACI</t>
  </si>
  <si>
    <t>Razdjel 001</t>
  </si>
  <si>
    <t>PREDSTAVNIČKA I IZVRŠNA TIJELA OPĆINE</t>
  </si>
  <si>
    <t>Glava 00101</t>
  </si>
  <si>
    <t>Program 1001</t>
  </si>
  <si>
    <t>RAD PREDSTAVNIČKIH I IZVRŠNIH TIJELA</t>
  </si>
  <si>
    <t>A 100101</t>
  </si>
  <si>
    <t>Redovna djelatnost</t>
  </si>
  <si>
    <t>Funkcijska klasifikacija: 0111 Izvršna i zakonodavna tijela</t>
  </si>
  <si>
    <t>A 100102</t>
  </si>
  <si>
    <t>Program 1002</t>
  </si>
  <si>
    <t>PROGRAM POLITIČKIH STRANAKA</t>
  </si>
  <si>
    <t>A 100201</t>
  </si>
  <si>
    <t>Rad političkih stranaka</t>
  </si>
  <si>
    <t>Razdjel 002</t>
  </si>
  <si>
    <t>JEDINSTVENI UPRAVNI ODJEL</t>
  </si>
  <si>
    <t>Glava 00201</t>
  </si>
  <si>
    <t>Program 1003</t>
  </si>
  <si>
    <t>FINANCIRANJE OSNOVNIH AKTIVNOSTI</t>
  </si>
  <si>
    <t>A 100301</t>
  </si>
  <si>
    <t>Redovni poslovi</t>
  </si>
  <si>
    <t>Program 1005</t>
  </si>
  <si>
    <t>PROSTORNO UREĐENJE I UNAPREĐENJE STANOVANJA</t>
  </si>
  <si>
    <t>Funkcijska klasifikacija: 0660 Rashodi vezani za stanovanje i kom. pogodnosti koji nisu drugdje svrstani</t>
  </si>
  <si>
    <t>K 100502</t>
  </si>
  <si>
    <t>Funkcijska klasifikacija: 0620 Razvoj zajednice</t>
  </si>
  <si>
    <t>Razdjel 003</t>
  </si>
  <si>
    <t>Glava 00301</t>
  </si>
  <si>
    <t>Program 1006</t>
  </si>
  <si>
    <t>A 100601</t>
  </si>
  <si>
    <t>Razdjel 004</t>
  </si>
  <si>
    <t>Glava 00401</t>
  </si>
  <si>
    <t>Program 1007</t>
  </si>
  <si>
    <t>A 100701</t>
  </si>
  <si>
    <t>Funkcijska klasifikacija: 0912 Osnovno obrazovanje</t>
  </si>
  <si>
    <t>Program 1008</t>
  </si>
  <si>
    <t>A 100801</t>
  </si>
  <si>
    <t>Stipendije učenika i studenata</t>
  </si>
  <si>
    <t>Izdaci za financjsku imovinu i otplate zajmova</t>
  </si>
  <si>
    <t>SOCIJALNA SKRB</t>
  </si>
  <si>
    <t>Program 1009</t>
  </si>
  <si>
    <t>A 100901</t>
  </si>
  <si>
    <t>A 100902</t>
  </si>
  <si>
    <t>Socijalno humanitarne udruge i programi</t>
  </si>
  <si>
    <t>Funkcijska klasifikacija: 1090 Aktivnosti socijalne zaštite koje nisu drugdje svrstane</t>
  </si>
  <si>
    <t>ZAŠTITA I SIGURNOST</t>
  </si>
  <si>
    <t>Program 1011</t>
  </si>
  <si>
    <t>A 101101</t>
  </si>
  <si>
    <t>Funkcijska klasifikacija: 0220 Civilna obrana</t>
  </si>
  <si>
    <t>Zaštita od požara</t>
  </si>
  <si>
    <t>Funkcijska klasifikacija: 0320 Usluge protupožarne zaštite</t>
  </si>
  <si>
    <t>OSTALE DRUŠTVENE DJELATNOSTI</t>
  </si>
  <si>
    <t>Program 1012</t>
  </si>
  <si>
    <t>PROMICANJE KULTURE</t>
  </si>
  <si>
    <t>A 101201</t>
  </si>
  <si>
    <t>Kultura</t>
  </si>
  <si>
    <t>Funkcijska klasifikacija: 0820 Služba kulture</t>
  </si>
  <si>
    <t>RAZVOJ SPORTA I REKREACIJE</t>
  </si>
  <si>
    <t>Sport i rekreacija</t>
  </si>
  <si>
    <t>Funkcijska klasifikacija: 0810 Službe rekreacije i sporta</t>
  </si>
  <si>
    <t>Program 1014</t>
  </si>
  <si>
    <t>RAZVOJ CIVILNOG DRUŠTVA</t>
  </si>
  <si>
    <t>A 101401</t>
  </si>
  <si>
    <t>Ostale udruge, zajednice i društva</t>
  </si>
  <si>
    <t>Funkcijska klasifikacija: 0840 Religijske i druge službe zajednice</t>
  </si>
  <si>
    <t>KOMUNALNO GOSPODARSTVO</t>
  </si>
  <si>
    <t>Program 1015</t>
  </si>
  <si>
    <t>ODRŽAVANJE KOMUNALNE INFRASTRUKTURE</t>
  </si>
  <si>
    <t>Funkcijska klasifikacija: 0451 Cestovni promet</t>
  </si>
  <si>
    <t>Funkcijska klasifikacija: 0640 Ulična rasvjeta</t>
  </si>
  <si>
    <t>Funkcijska klasifikacija: 0911 Predškolsko obrazovanje</t>
  </si>
  <si>
    <t>Članak 4.</t>
  </si>
  <si>
    <t>Funkcijska klasifikacija: 0660 Rashodi vezani za stanovanje i kom.pogodnosi koji nisu drugdje svrstani</t>
  </si>
  <si>
    <t>Funkcijska klasifikacija: 0131 Opće usluge vezane za službenike</t>
  </si>
  <si>
    <t>Funkcijska klasifikacija: 0112 Financijski i fiskalni poslovi</t>
  </si>
  <si>
    <t>Funkcijska klasifikacija: 0432 Nafta i prirodni plin</t>
  </si>
  <si>
    <t>Funkcijska klasifikacija: 0435 Električna energija</t>
  </si>
  <si>
    <t>Funkcijska klasifikacija: 0460 Komunikacija</t>
  </si>
  <si>
    <t>Funkcijska klasifikacija: 0630 Opskrba vodom</t>
  </si>
  <si>
    <t>Funkcijska klasifikacija: 0950 Obrazovanje koje se ne može definirati po stupnju</t>
  </si>
  <si>
    <t>Funkcijska klasifikacija: 1090 Aktivnosti socijane zaštite koje nisu drugdje svrstane</t>
  </si>
  <si>
    <t>Glava 00302</t>
  </si>
  <si>
    <t>Glava 00303</t>
  </si>
  <si>
    <t>Glava 00304</t>
  </si>
  <si>
    <t>Program 1010</t>
  </si>
  <si>
    <t>A 101001</t>
  </si>
  <si>
    <t>A 101403</t>
  </si>
  <si>
    <t>A 101404</t>
  </si>
  <si>
    <t>Rashodi za nabavu proizv.dugotrajne imovine</t>
  </si>
  <si>
    <t>Pomoći dane u inoz.i unutar općeg proračuna</t>
  </si>
  <si>
    <t>Nak.za potpore građanima, kućan. i udrugama</t>
  </si>
  <si>
    <t>ORGAN. I PROVOĐENJE ZAŠTITE I SPAŠAVANJA</t>
  </si>
  <si>
    <t>Ost.komunalni poslovi koji nisu drugdje svrstani</t>
  </si>
  <si>
    <t>A 101501</t>
  </si>
  <si>
    <t>Pomoći dane u inozemstvo i unutar općeg proračuna</t>
  </si>
  <si>
    <t>Rashodi za dodatna ulagaja na građevinskim objektima</t>
  </si>
  <si>
    <t>Nak.građanima i kućanstvima na temelju osiguranja i dr.naknade</t>
  </si>
  <si>
    <t>Funkcijska klasifikacija: 0860 Rashodi za rekreaciju, kulturu i religiju koji nisu drugdje svrstani</t>
  </si>
  <si>
    <t>Kupnja, opremanje i uređenje društvenih i drugih objekata</t>
  </si>
  <si>
    <t xml:space="preserve">Osnovna škola </t>
  </si>
  <si>
    <t>PREDŠKOLSKO OBRAZOVANJE</t>
  </si>
  <si>
    <t>Dječji vrtić Vrapčić</t>
  </si>
  <si>
    <t>OSNOVNOŠKOSLKO OBRAZOVANJE</t>
  </si>
  <si>
    <t>A 101002</t>
  </si>
  <si>
    <t>Program 1013</t>
  </si>
  <si>
    <t>A 101301</t>
  </si>
  <si>
    <t>K 101601</t>
  </si>
  <si>
    <t>PROGRAM UNAPREĐENJA POLJOPRIVREDE I ZAŠTITE ZDRAVLJA</t>
  </si>
  <si>
    <t>DRUŠTVENE, SOCIJALNE I DRUGE DJELATNOSTI</t>
  </si>
  <si>
    <t>OPĆINSKO VIJEĆE I OPĆINSKI NAČELNIK</t>
  </si>
  <si>
    <t>I. OPĆI DIO</t>
  </si>
  <si>
    <t>K 100506</t>
  </si>
  <si>
    <t>Održavanje i potrošnja javne rasvjete</t>
  </si>
  <si>
    <t xml:space="preserve">                                                                                            </t>
  </si>
  <si>
    <t>III.</t>
  </si>
  <si>
    <r>
      <rPr>
        <b/>
        <sz val="12"/>
        <color indexed="8"/>
        <rFont val="Calibri"/>
        <family val="2"/>
        <charset val="238"/>
      </rPr>
      <t>ZAVRŠNA ODREDBA</t>
    </r>
    <r>
      <rPr>
        <sz val="12"/>
        <color indexed="8"/>
        <rFont val="Calibri"/>
        <family val="2"/>
        <charset val="238"/>
      </rPr>
      <t xml:space="preserve">                                                                                                </t>
    </r>
  </si>
  <si>
    <t xml:space="preserve">                                                                      OPĆINSKO VIJEĆE OPĆINE KOPRIVNIČKI IVANEC</t>
  </si>
  <si>
    <t xml:space="preserve">                                           PREDSJEDNIK:</t>
  </si>
  <si>
    <t>Kazne, upravne mjere i ostali prihodi</t>
  </si>
  <si>
    <t>Naknade građanima i kućanstvima na temelju osiguranja i dr.nak.</t>
  </si>
  <si>
    <t>A 100903</t>
  </si>
  <si>
    <t>Funkcijska klasifikacija: 0660 Rashodi vezani za stan. I zaj. Koji nisu drugdje svrstani</t>
  </si>
  <si>
    <t>Sistemska deratizacija i dezinsekcija</t>
  </si>
  <si>
    <t>A100501</t>
  </si>
  <si>
    <t>Funkcijska klasifikacija: 1060 Stanovanje</t>
  </si>
  <si>
    <t>A100502</t>
  </si>
  <si>
    <t>Planovi, strategije, dokumentacije i ostalo</t>
  </si>
  <si>
    <t>Sufinanciranje rušenja kuća</t>
  </si>
  <si>
    <t>Izdaci za financijsku imovinu i uplate zajmova</t>
  </si>
  <si>
    <t>Izdaci za otplatu glavnice primljenih kredita</t>
  </si>
  <si>
    <t>K 101606</t>
  </si>
  <si>
    <t>Izbori</t>
  </si>
  <si>
    <t xml:space="preserve"> PRORAČUN OPĆINE KOPRIVNIČKI IVANEC</t>
  </si>
  <si>
    <t>Funkcijka klasifikacija: 1090 Aktivnosti socijalne zaštite koje nisu drugdje svrstane</t>
  </si>
  <si>
    <t>Modernizacija javne rasvjete (Vinogradska ulica)</t>
  </si>
  <si>
    <t>Subvencije</t>
  </si>
  <si>
    <t>Naknade građanima i kuć. na temelju osiguranja i dr.naknade</t>
  </si>
  <si>
    <t>A 101502</t>
  </si>
  <si>
    <t>PROGRAM 1016 IZGRADNJA KOMUNALNE INFRASTRUKTURE I KUPNJA KOM. OPR</t>
  </si>
  <si>
    <t>Rashodim za nabavu nefinancijske imovine</t>
  </si>
  <si>
    <t>Civilna zaštita</t>
  </si>
  <si>
    <t>A101001-1</t>
  </si>
  <si>
    <t>Sufinanciranje rada HGSS-stanice</t>
  </si>
  <si>
    <t>K 101608</t>
  </si>
  <si>
    <t>Kanalizacija Pustakovec-radovi</t>
  </si>
  <si>
    <t>K101609</t>
  </si>
  <si>
    <t>Staza Kunovec 1. FAZA</t>
  </si>
  <si>
    <t>K101610</t>
  </si>
  <si>
    <t>A 100905</t>
  </si>
  <si>
    <t>Opremanje ordinacije doktora opće prakse</t>
  </si>
  <si>
    <t>K 101603</t>
  </si>
  <si>
    <t>Nabava komunalne opreme</t>
  </si>
  <si>
    <t>A) SAŽETAK RAČUNA PRIHODA I RASHODA</t>
  </si>
  <si>
    <t>PRIHODI UKUPNO</t>
  </si>
  <si>
    <t>PRIHODI POSLOVANJA</t>
  </si>
  <si>
    <t>RASHODI UKUPNO</t>
  </si>
  <si>
    <t>RASHODI POSLOVANJA</t>
  </si>
  <si>
    <t>RAZLIKA - VIŠAK/MANJAK</t>
  </si>
  <si>
    <t>B) SAŽETAK RAČUNA FINANCIRANJA</t>
  </si>
  <si>
    <t>NETO FINANCIRANJE</t>
  </si>
  <si>
    <t>A)  RAČUN PRIHODA I RASHODA</t>
  </si>
  <si>
    <t>BROJČANA OZNAKA I NAZIV</t>
  </si>
  <si>
    <t>UKUPNO RASHODI</t>
  </si>
  <si>
    <t>01 Opće javne usluge</t>
  </si>
  <si>
    <t>011 Izvršna i zakonodavna tijela, financijski i fiskalni poslovi</t>
  </si>
  <si>
    <t>013 Opće usluge</t>
  </si>
  <si>
    <t>02 Obrana</t>
  </si>
  <si>
    <t>022 Civilna obrana</t>
  </si>
  <si>
    <t>03 Javni red i sigurnost</t>
  </si>
  <si>
    <t>032 Usluge protupožarne zaštite</t>
  </si>
  <si>
    <t>05 Zaštita okoliša</t>
  </si>
  <si>
    <t>051 Gospodarenje otpadom</t>
  </si>
  <si>
    <t>056 Poslovi usluge i zaštite koji nisu drugdje svrstani</t>
  </si>
  <si>
    <t>06 Usluge unapređenja zajednice</t>
  </si>
  <si>
    <t>062 Razvoj zajednice</t>
  </si>
  <si>
    <t>064 Ulična rasvjeta</t>
  </si>
  <si>
    <t>066 Rashodi vezani uz stanovanje i komunalne pogodnosti koji nisu drugdje svrstani</t>
  </si>
  <si>
    <t>07 Zdravstvo</t>
  </si>
  <si>
    <t>076 Poslovi i usluge zdravstva koji nisu drugdje svrstani</t>
  </si>
  <si>
    <t>08 Rekreacija, kultura, religija</t>
  </si>
  <si>
    <t>081 Službe rekreacije i sporta</t>
  </si>
  <si>
    <t>082 Službe kulture</t>
  </si>
  <si>
    <t>084 Religijske i druge službe zajednice</t>
  </si>
  <si>
    <t>09 Obrazovanje</t>
  </si>
  <si>
    <t>10 Socijalna zaštita</t>
  </si>
  <si>
    <t>104 Obitelj i djeca</t>
  </si>
  <si>
    <t>106 Stanovanje</t>
  </si>
  <si>
    <t>B) RAČUN FINANCIRANJA</t>
  </si>
  <si>
    <t>Razred</t>
  </si>
  <si>
    <t>Skupina</t>
  </si>
  <si>
    <t>Naziv</t>
  </si>
  <si>
    <t>Opći prihodi i primici</t>
  </si>
  <si>
    <t>Izdaci za financijsku imov. i otp. zajmova</t>
  </si>
  <si>
    <t>Izdaci za otplatu glav.</t>
  </si>
  <si>
    <t>04 Ekonomski poslovi</t>
  </si>
  <si>
    <t>043 Gorivo i energija</t>
  </si>
  <si>
    <t>046 Komunikacije</t>
  </si>
  <si>
    <t>063 Opskrba vodom</t>
  </si>
  <si>
    <t>091 Predškolsko i osnovnoškolsko obrazovanje</t>
  </si>
  <si>
    <t>095 Ostalo obrazovanje</t>
  </si>
  <si>
    <t>086 Rashodi za rekreaciju, kulturu i religiju koji nisu drugdje svrstani</t>
  </si>
  <si>
    <t>045  Promet</t>
  </si>
  <si>
    <t>Namjenski primici od zaduživanja</t>
  </si>
  <si>
    <t>016 Opće javne usluge koje nisu drugdje svrstane</t>
  </si>
  <si>
    <t>041 Opći poslovi vezani uz rad</t>
  </si>
  <si>
    <t>042 Poljoprivreda, šumsrstvo, ribarstvo</t>
  </si>
  <si>
    <t>101 Bolest i invalidnost</t>
  </si>
  <si>
    <t xml:space="preserve"> Proračuna kako slijedi:</t>
  </si>
  <si>
    <t>za 2026.</t>
  </si>
  <si>
    <t>D) VIŠEGODIŠNJI PLAN URAVNOTEŽENJA</t>
  </si>
  <si>
    <t>PRIJENOS VIŠKA / MANJKA IZ PRETHODNE (IH) GODINA</t>
  </si>
  <si>
    <t>VIŠAK / MANJAK IZ PRETHODNE (IH) GODINA KOJI ĆE SE RASPOREDITI / POKRITI</t>
  </si>
  <si>
    <t>VIŠAK / MANJAK TEKUĆE GODINE</t>
  </si>
  <si>
    <t>PRIJENOS VIŠKA / MANJKA U SLJEDEĆE RAZDOBLJE</t>
  </si>
  <si>
    <t>PRIJENOS VIŠKA/MANJKA  IZ PRETHODNE GODINE</t>
  </si>
  <si>
    <t>VIŠAK/MANJAK + NETO FINANCIRANJE + PRIJENOS VIŠKA /MANJKA IZ PRETHODNE GODINE - PRIJENOS VIŠKA / MANJKA U SLJEDEĆE RAZDOBLJE</t>
  </si>
  <si>
    <t>C) PRENESENI VIŠAK / MANJAK</t>
  </si>
  <si>
    <t xml:space="preserve">PRIJENOS VIŠKA / MANJKA U SLJEDEĆE RAZDOBLJE </t>
  </si>
  <si>
    <t>Sufinanciranje uređenja nekretnina</t>
  </si>
  <si>
    <t>Sufinanciranje kupnje i izgradnje nekretnina</t>
  </si>
  <si>
    <t>Projekt Zaposli i pomozi 2</t>
  </si>
  <si>
    <t>LEKOM-GRAD zimska služba, održavanje nerazvrstanih cesta i zelenih površina</t>
  </si>
  <si>
    <t>Naziv prihoda</t>
  </si>
  <si>
    <t>Pomoći iz inozemstva (darovnice) i unutar općeg proračuna</t>
  </si>
  <si>
    <t>Prihodi od administrativnih pristojbi i po posebnim propisima</t>
  </si>
  <si>
    <t>Prihodi od prodaje neproizvedene dugotrajne imovine</t>
  </si>
  <si>
    <t>Prihodi od prodaje proizvedene dugotrajne imovine</t>
  </si>
  <si>
    <t>kako slijedi:</t>
  </si>
  <si>
    <t>Naziv rashoda</t>
  </si>
  <si>
    <t>Naknade građanima i kućanstvima na temelju osoiguranja i druge naknade</t>
  </si>
  <si>
    <t>Rashodi za nabavu neproizvedene dugotrajne imovine</t>
  </si>
  <si>
    <t>Rashodi za dodatna ulaganja na nefinancijskoj imovini</t>
  </si>
  <si>
    <t>UKUPNO PRIHODI</t>
  </si>
  <si>
    <t>Brojčana oznaka i naziv</t>
  </si>
  <si>
    <t>za 2027.</t>
  </si>
  <si>
    <t xml:space="preserve">PROJEKCIJA PRORAČUNA ZA 2027. </t>
  </si>
  <si>
    <t>PROJEKCIJA PRORAČUNA ZA 2027.</t>
  </si>
  <si>
    <t>Projekcija proračuna za 2027.</t>
  </si>
  <si>
    <t>10 OPĆI PRIHODI I PRIMITCI</t>
  </si>
  <si>
    <t>40 PRIHODI ZA POSEBNE NAMJENE</t>
  </si>
  <si>
    <t>50 POMOĆI</t>
  </si>
  <si>
    <t>70 PRIHODI OD PRODAJE ILI ZAMJENE              NEFINANCIJSKE IMOVINE</t>
  </si>
  <si>
    <t>Projekcije proračuna za 2027.</t>
  </si>
  <si>
    <t>109 Aktivnosti socijalne zaštite koje nisu  drugdje svrstane</t>
  </si>
  <si>
    <t>10</t>
  </si>
  <si>
    <t>80</t>
  </si>
  <si>
    <t>Izdaci za dionice i udjele u glavnici</t>
  </si>
  <si>
    <t>Rashodi za donacije, kazne, naknade šteta i kapitalne pomoći</t>
  </si>
  <si>
    <t>Izdaci za dane zajmove i jamčevne pologe</t>
  </si>
  <si>
    <t>Primljeni povrati glavnica danih zajmova</t>
  </si>
  <si>
    <t xml:space="preserve">Primljeni povrati glavnica danih zajmova </t>
  </si>
  <si>
    <t>K 100602</t>
  </si>
  <si>
    <t>Dogradnja dječjeg vrtića</t>
  </si>
  <si>
    <t xml:space="preserve">Nova osnovna škola </t>
  </si>
  <si>
    <t>K 100702</t>
  </si>
  <si>
    <t>K 101203</t>
  </si>
  <si>
    <t>K 100508</t>
  </si>
  <si>
    <t>K 100509</t>
  </si>
  <si>
    <t>Rekonstrukcija sportskog objekta u Kunovcu</t>
  </si>
  <si>
    <t>K 100510</t>
  </si>
  <si>
    <t>Izgradnja i uređenje ostalih sportskih objekata i igrališta</t>
  </si>
  <si>
    <t>K 101611</t>
  </si>
  <si>
    <t>Izgradnja nogostupa</t>
  </si>
  <si>
    <t>K 100511</t>
  </si>
  <si>
    <t>Dogradnja vatrogasnog doma u Koprivničkom Ivancu</t>
  </si>
  <si>
    <t>4645,30</t>
  </si>
  <si>
    <t>IZVOR FINANCIRANJA: 40 PRIHODI ZA POSEBNE NAMJENE</t>
  </si>
  <si>
    <t>IZVOR FINANCIRANJA:  40 PRIHODI ZA POSEBNE NAMJENE</t>
  </si>
  <si>
    <t>IZVOR FINANCIRANJA: 70 PRIHODI OD PRODAJE ILI ZAMJENE NEFINANCIJSKE IMOVINE</t>
  </si>
  <si>
    <t>PRIHODI OD PRODAJE NEFINANCIJSKE IMOVINE</t>
  </si>
  <si>
    <t>RASHODI ZA NABAVU NEFINANCIJSKE IMOVINE</t>
  </si>
  <si>
    <t>PRIMICI OD FINANCIJSKE IMOVINE I ZADUŽIVANJA</t>
  </si>
  <si>
    <t>IZDACI ZA FINANCIJSKU IMOVINU I OTPLATE ZAJMOVA</t>
  </si>
  <si>
    <t>0</t>
  </si>
  <si>
    <t>IZVOR FINANCIRANJA: 10 OPĆI PRIHODI I PRIMICI</t>
  </si>
  <si>
    <t>IZVOR FINANCIRANJA: 50 POMOĆI</t>
  </si>
  <si>
    <t>IZVOR FINANCIRANJA: 10 OPĆI PRIHODI I IZDACI</t>
  </si>
  <si>
    <t>IZVOR FINANCIRANJA: 10 OPĆI PRIHODA I PRIMICI</t>
  </si>
  <si>
    <t>IZVOR FINANCIRANJA: 40 PRIHOD ZA POSEBNE NAMJENE</t>
  </si>
  <si>
    <t>IZVOR FINANCIRANJA: 50  POMOĆI</t>
  </si>
  <si>
    <t>IZVOR FINANCIRANJA: 80 NAMJENSKI PRIMICI OD ZADUŽIVANJA</t>
  </si>
  <si>
    <t>IZVOR FINANCIRANJA:  70 PRIHODI OD PRODAJE ILI ZAMJENE NEFINANCIJSKE IMOVNE</t>
  </si>
  <si>
    <t>IZVOR FINANCIRANJA: 70 PRIHODI OD PRODAJE ILI ZAMJENE NEFINANCIJSKE IMOVNE</t>
  </si>
  <si>
    <t>IZVORI FINANCIRANJA: 40 PRIHODI ZA POSEBNE NAMJENE</t>
  </si>
  <si>
    <t>IZVORI FINANCIRANJA: 50 POMOĆI</t>
  </si>
  <si>
    <t>IZVOR FINANCIRANJA: 70 PRIHODI OD PRODAJE ILI ZAMJENE  NEFINANCIJSKE IMOVINE</t>
  </si>
  <si>
    <t>1 OPĆI PRIHODI I PRIMICI</t>
  </si>
  <si>
    <t>4 PRIHODI ZA POSEBNE NAMJENE</t>
  </si>
  <si>
    <t>5 POMOĆI</t>
  </si>
  <si>
    <t>7 PRIHODI OD PRODAJE ILI ZAMJENE              NEFINANCIJSKE IMOVINE</t>
  </si>
  <si>
    <t>UKUPNO RAHODI</t>
  </si>
  <si>
    <t xml:space="preserve">08 NAMJENSKI PRIMICI OD ZADUŽIVANJA	</t>
  </si>
  <si>
    <t>,</t>
  </si>
  <si>
    <t xml:space="preserve">8 NAMJENSKI PRIMICI OD ZADUŽIVANJA	</t>
  </si>
  <si>
    <t>Članak 2.</t>
  </si>
  <si>
    <r>
      <t xml:space="preserve">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3.</t>
    </r>
  </si>
  <si>
    <r>
      <t xml:space="preserve">                                                                                                   </t>
    </r>
    <r>
      <rPr>
        <b/>
        <sz val="12"/>
        <color indexed="8"/>
        <rFont val="Calibri"/>
        <family val="2"/>
        <charset val="238"/>
      </rPr>
      <t xml:space="preserve">   Članak 4.</t>
    </r>
  </si>
  <si>
    <t xml:space="preserve">                                                                         Mihael Sremec, dipl.oec.</t>
  </si>
  <si>
    <t xml:space="preserve">                             Ovaj Proračun objavit će se u "Službenom glasniku Koprivničko-križevačke županije", a stupa na snagu 1. siječnja 2026. godine.</t>
  </si>
  <si>
    <t>ZA 2026. GODINU I PROJEKCIJE ZA 2027. I 2028. GODINU</t>
  </si>
  <si>
    <t>Opći dio Proračuna Općine Koprivnički Ivanec za 2026. godinu (u daljnjem tekstu: Proračun) i projekcije za 2027. i 2028. godinu sastoje se od:</t>
  </si>
  <si>
    <t xml:space="preserve">IZVRŠENJE 2024. </t>
  </si>
  <si>
    <t>IZVRŠENJE 2024.</t>
  </si>
  <si>
    <t>PLAN ZA 2025.</t>
  </si>
  <si>
    <t>PRORAČUN ZA 2026.</t>
  </si>
  <si>
    <t>PROJEKCIJA PRORAČUNA ZA 2028.</t>
  </si>
  <si>
    <t xml:space="preserve">Prihodi i rashodi po ekonomskoj klasifikaciji utvrđuju se u Računu prihoda i rashoda u Proračunu i projekcijama za 2027. i 2028. godinu, </t>
  </si>
  <si>
    <t>Izvršenje za 2024.</t>
  </si>
  <si>
    <t>Prihodi i rashodi prema izvorima financiranja utvrđuju se u Proračunu i projekcijama za 2027. i 2028. godinu, kako slijedi:</t>
  </si>
  <si>
    <t>Izvršenje 2024.</t>
  </si>
  <si>
    <t xml:space="preserve">     Rashodi prema funkcijskoj klasifikaciji utvrđuju se u Proračunu i projekcijama za 2027. i 2028. godinu kako slijedi:</t>
  </si>
  <si>
    <t>Primici i izdaci po ekonomskoj klasifikaciji utvrđuju se u Računu financiranja u Proračunu i projekcijama za 2027. i 2028. godinu kako slijedi:</t>
  </si>
  <si>
    <t>Primici i izdaci prema izvorima financiranja utvrđuju se u Proračunu i projekcijama za 2027. i 2028. godinu kako slijedi:</t>
  </si>
  <si>
    <t xml:space="preserve">PLAN ZA 2025. </t>
  </si>
  <si>
    <t>Plan za 2025.</t>
  </si>
  <si>
    <t>Plan 2025.</t>
  </si>
  <si>
    <t>Ukupni rashodi i izdaci iskazani u Proračunu i projekcijama za 2027. i 2028. godinu raspoređuju se po korisnicima i programima u Posebnom dijelu</t>
  </si>
  <si>
    <t>za 2028.</t>
  </si>
  <si>
    <t xml:space="preserve">PROJEKCIJA PRORAČUNA ZA 2028. </t>
  </si>
  <si>
    <t xml:space="preserve">PRORAČUN ZA 2026. </t>
  </si>
  <si>
    <t>Proračun za 2026.</t>
  </si>
  <si>
    <t>Projekcija proračuna za 2028.</t>
  </si>
  <si>
    <t>Projekcije proračuna za 2028.</t>
  </si>
  <si>
    <t>Proračun za 2026</t>
  </si>
  <si>
    <t>Pristupni put za O.Š. Kop. Ivanec</t>
  </si>
  <si>
    <t>Obnova i opremanje sportske građevine Botinovec, 2. faza</t>
  </si>
  <si>
    <t>Uređenje i opremanje dječjeg igrališta Goričko</t>
  </si>
  <si>
    <t xml:space="preserve">OSTALI OBLICI OBRAZOVANJA I EDUKACIJA </t>
  </si>
  <si>
    <t>A 100802</t>
  </si>
  <si>
    <t xml:space="preserve">Edukativne, kulturne i sportske aktivnosti djece </t>
  </si>
  <si>
    <t>A100503</t>
  </si>
  <si>
    <t>A 100504</t>
  </si>
  <si>
    <t>Digitalizacija Sportski centar Goričko</t>
  </si>
  <si>
    <t>Rekonstukcija cesta</t>
  </si>
  <si>
    <t>A 100103</t>
  </si>
  <si>
    <t>Izrada monografije Općine</t>
  </si>
  <si>
    <r>
      <t>IZVOR FINANCIRANJA:</t>
    </r>
    <r>
      <rPr>
        <b/>
        <sz val="12"/>
        <rFont val="Calibri"/>
        <family val="2"/>
        <charset val="238"/>
      </rPr>
      <t xml:space="preserve"> 40 PRIHODI ZA POSEBNE NAMJENE</t>
    </r>
  </si>
  <si>
    <r>
      <t xml:space="preserve">IZVOR FINANCIRANJA: </t>
    </r>
    <r>
      <rPr>
        <b/>
        <sz val="12"/>
        <rFont val="Calibri"/>
        <family val="2"/>
        <charset val="238"/>
      </rPr>
      <t>40 PRIHODI ZA POSEBNE NAMJENE</t>
    </r>
  </si>
  <si>
    <t xml:space="preserve">Koprivnički Ivanec, 11. prosinca 2025. </t>
  </si>
  <si>
    <t>KLASA: 400-01/25-01/10</t>
  </si>
  <si>
    <t>URBROJ:  2137-9-02-25-1</t>
  </si>
  <si>
    <t>Na temelju članka 42. Zakona o proračunu ("Narodne novine" broj 144/21) i članka 27. Statuta Općine Koprivnički Ivanec ("Službeni glasnik Koprivničko-križevake</t>
  </si>
  <si>
    <t>županije" broj  6/13, 3/18, 5/20, 4/21, 4/23 i 5/24-pročišćeni tekst) Općinsko vijeće Općine Koprivnički Ivanec na 6. sjednici održanoj 11. prosinca 2025. godine</t>
  </si>
  <si>
    <t>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</si>
</sst>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[$-41A]General"/>
    <numFmt numFmtId="165" formatCode="[$-41A]#,##0"/>
    <numFmt numFmtId="166" formatCode="[$-41A]0.00"/>
    <numFmt numFmtId="167" formatCode="[$-41A]0"/>
    <numFmt numFmtId="168" formatCode="[$-41A]#,##0.00"/>
    <numFmt numFmtId="169" formatCode="#,##0.00&quot; &quot;[$kn-41A];[Red]&quot;-&quot;#,##0.00&quot; &quot;[$kn-41A]"/>
    <numFmt numFmtId="170" formatCode="#,##0.00_ ;\-#,##0.00\ "/>
    <numFmt numFmtId="171" formatCode="#,##0.00\ &quot;kn&quot;"/>
    <numFmt numFmtId="172" formatCode="#,##0.00\ _k_n"/>
  </numFmts>
  <fonts count="32">
    <font>
      <sz val="11"/>
      <color rgb="FF000000"/>
      <name val="Arial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12"/>
      <color rgb="FF000000"/>
      <name val="Arial1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Arial1"/>
      <charset val="238"/>
    </font>
    <font>
      <sz val="11"/>
      <color rgb="FF000000"/>
      <name val="Arial1"/>
      <charset val="238"/>
    </font>
    <font>
      <sz val="12"/>
      <name val="Calibri"/>
      <family val="2"/>
      <charset val="238"/>
      <scheme val="minor"/>
    </font>
    <font>
      <sz val="12"/>
      <name val="Arial1"/>
      <charset val="238"/>
    </font>
    <font>
      <sz val="11"/>
      <name val="Calibri"/>
      <family val="2"/>
      <charset val="238"/>
    </font>
    <font>
      <b/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000000"/>
      <name val="Arial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6337778862885"/>
        <bgColor rgb="FFCCFFFF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A6A6A6"/>
        <bgColor rgb="FFA6A6A6"/>
      </patternFill>
    </fill>
    <fill>
      <patternFill patternType="solid">
        <fgColor theme="0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 tint="-0.499984740745262"/>
        <bgColor rgb="FFC0C0C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rgb="FF969696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1F1F9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0C0C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33CC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5" fillId="0" borderId="0" applyBorder="0" applyProtection="0"/>
    <xf numFmtId="0" fontId="6" fillId="0" borderId="0" applyNumberFormat="0" applyBorder="0" applyProtection="0">
      <alignment horizontal="center"/>
    </xf>
    <xf numFmtId="0" fontId="6" fillId="0" borderId="0" applyNumberFormat="0" applyBorder="0" applyProtection="0">
      <alignment horizontal="center" textRotation="90"/>
    </xf>
    <xf numFmtId="0" fontId="7" fillId="0" borderId="0" applyNumberFormat="0" applyBorder="0" applyProtection="0"/>
    <xf numFmtId="169" fontId="7" fillId="0" borderId="0" applyBorder="0" applyProtection="0"/>
    <xf numFmtId="43" fontId="20" fillId="0" borderId="0" applyFont="0" applyFill="0" applyBorder="0" applyAlignment="0" applyProtection="0"/>
    <xf numFmtId="0" fontId="30" fillId="0" borderId="0"/>
    <xf numFmtId="0" fontId="30" fillId="0" borderId="0"/>
  </cellStyleXfs>
  <cellXfs count="416">
    <xf numFmtId="0" fontId="0" fillId="0" borderId="0" xfId="0"/>
    <xf numFmtId="164" fontId="5" fillId="0" borderId="0" xfId="1"/>
    <xf numFmtId="164" fontId="8" fillId="0" borderId="0" xfId="1" applyFont="1"/>
    <xf numFmtId="164" fontId="9" fillId="0" borderId="0" xfId="1" applyFont="1"/>
    <xf numFmtId="164" fontId="10" fillId="0" borderId="0" xfId="1" applyFont="1"/>
    <xf numFmtId="164" fontId="11" fillId="0" borderId="0" xfId="1" applyFont="1"/>
    <xf numFmtId="164" fontId="12" fillId="0" borderId="0" xfId="1" applyFont="1"/>
    <xf numFmtId="164" fontId="13" fillId="2" borderId="0" xfId="1" applyFont="1" applyFill="1"/>
    <xf numFmtId="164" fontId="12" fillId="2" borderId="0" xfId="1" applyFont="1" applyFill="1"/>
    <xf numFmtId="167" fontId="12" fillId="2" borderId="0" xfId="1" applyNumberFormat="1" applyFont="1" applyFill="1"/>
    <xf numFmtId="164" fontId="12" fillId="4" borderId="0" xfId="1" applyFont="1" applyFill="1"/>
    <xf numFmtId="164" fontId="12" fillId="3" borderId="0" xfId="1" applyFont="1" applyFill="1"/>
    <xf numFmtId="164" fontId="12" fillId="5" borderId="0" xfId="1" applyFont="1" applyFill="1"/>
    <xf numFmtId="164" fontId="11" fillId="0" borderId="0" xfId="1" applyFont="1" applyAlignment="1">
      <alignment wrapText="1"/>
    </xf>
    <xf numFmtId="164" fontId="14" fillId="0" borderId="0" xfId="1" applyFont="1" applyAlignment="1">
      <alignment wrapText="1"/>
    </xf>
    <xf numFmtId="164" fontId="9" fillId="2" borderId="0" xfId="1" applyFont="1" applyFill="1"/>
    <xf numFmtId="165" fontId="9" fillId="2" borderId="0" xfId="1" applyNumberFormat="1" applyFont="1" applyFill="1"/>
    <xf numFmtId="165" fontId="9" fillId="2" borderId="0" xfId="1" applyNumberFormat="1" applyFont="1" applyFill="1" applyAlignment="1">
      <alignment horizontal="center"/>
    </xf>
    <xf numFmtId="164" fontId="8" fillId="2" borderId="0" xfId="1" applyFont="1" applyFill="1"/>
    <xf numFmtId="164" fontId="9" fillId="2" borderId="0" xfId="1" applyFont="1" applyFill="1" applyAlignment="1">
      <alignment horizontal="center"/>
    </xf>
    <xf numFmtId="49" fontId="9" fillId="2" borderId="0" xfId="1" applyNumberFormat="1" applyFont="1" applyFill="1" applyAlignment="1">
      <alignment horizontal="center"/>
    </xf>
    <xf numFmtId="165" fontId="9" fillId="4" borderId="0" xfId="1" applyNumberFormat="1" applyFont="1" applyFill="1"/>
    <xf numFmtId="164" fontId="9" fillId="3" borderId="0" xfId="1" applyFont="1" applyFill="1" applyAlignment="1">
      <alignment wrapText="1"/>
    </xf>
    <xf numFmtId="165" fontId="9" fillId="3" borderId="0" xfId="1" applyNumberFormat="1" applyFont="1" applyFill="1"/>
    <xf numFmtId="166" fontId="9" fillId="3" borderId="0" xfId="1" applyNumberFormat="1" applyFont="1" applyFill="1"/>
    <xf numFmtId="164" fontId="9" fillId="2" borderId="0" xfId="1" applyFont="1" applyFill="1" applyAlignment="1">
      <alignment wrapText="1"/>
    </xf>
    <xf numFmtId="166" fontId="9" fillId="2" borderId="0" xfId="1" applyNumberFormat="1" applyFont="1" applyFill="1"/>
    <xf numFmtId="164" fontId="9" fillId="5" borderId="0" xfId="1" applyFont="1" applyFill="1"/>
    <xf numFmtId="164" fontId="9" fillId="5" borderId="0" xfId="1" applyFont="1" applyFill="1" applyAlignment="1">
      <alignment wrapText="1"/>
    </xf>
    <xf numFmtId="165" fontId="9" fillId="5" borderId="0" xfId="1" applyNumberFormat="1" applyFont="1" applyFill="1"/>
    <xf numFmtId="166" fontId="9" fillId="5" borderId="0" xfId="1" applyNumberFormat="1" applyFont="1" applyFill="1"/>
    <xf numFmtId="164" fontId="9" fillId="6" borderId="0" xfId="1" applyFont="1" applyFill="1"/>
    <xf numFmtId="164" fontId="9" fillId="6" borderId="0" xfId="1" applyFont="1" applyFill="1" applyAlignment="1">
      <alignment wrapText="1"/>
    </xf>
    <xf numFmtId="165" fontId="9" fillId="6" borderId="0" xfId="1" applyNumberFormat="1" applyFont="1" applyFill="1"/>
    <xf numFmtId="166" fontId="9" fillId="6" borderId="0" xfId="1" applyNumberFormat="1" applyFont="1" applyFill="1"/>
    <xf numFmtId="164" fontId="9" fillId="0" borderId="0" xfId="1" applyFont="1" applyAlignment="1">
      <alignment horizontal="left" wrapText="1"/>
    </xf>
    <xf numFmtId="164" fontId="9" fillId="0" borderId="0" xfId="1" applyFont="1" applyAlignment="1">
      <alignment wrapText="1"/>
    </xf>
    <xf numFmtId="165" fontId="9" fillId="0" borderId="0" xfId="1" applyNumberFormat="1" applyFont="1" applyAlignment="1">
      <alignment wrapText="1"/>
    </xf>
    <xf numFmtId="166" fontId="9" fillId="0" borderId="0" xfId="1" applyNumberFormat="1" applyFont="1" applyAlignment="1">
      <alignment wrapText="1"/>
    </xf>
    <xf numFmtId="164" fontId="8" fillId="0" borderId="0" xfId="1" applyFont="1" applyAlignment="1">
      <alignment horizontal="right" wrapText="1"/>
    </xf>
    <xf numFmtId="164" fontId="8" fillId="0" borderId="0" xfId="1" applyFont="1" applyAlignment="1">
      <alignment wrapText="1"/>
    </xf>
    <xf numFmtId="165" fontId="8" fillId="0" borderId="0" xfId="1" applyNumberFormat="1" applyFont="1" applyAlignment="1">
      <alignment wrapText="1"/>
    </xf>
    <xf numFmtId="166" fontId="8" fillId="0" borderId="0" xfId="1" applyNumberFormat="1" applyFont="1" applyAlignment="1">
      <alignment wrapText="1"/>
    </xf>
    <xf numFmtId="0" fontId="15" fillId="0" borderId="0" xfId="0" applyFont="1"/>
    <xf numFmtId="0" fontId="16" fillId="0" borderId="0" xfId="0" applyFont="1"/>
    <xf numFmtId="164" fontId="8" fillId="5" borderId="0" xfId="1" applyFont="1" applyFill="1"/>
    <xf numFmtId="164" fontId="8" fillId="3" borderId="0" xfId="1" applyFont="1" applyFill="1"/>
    <xf numFmtId="49" fontId="9" fillId="3" borderId="0" xfId="1" applyNumberFormat="1" applyFont="1" applyFill="1" applyAlignment="1">
      <alignment horizontal="left" wrapText="1"/>
    </xf>
    <xf numFmtId="165" fontId="9" fillId="3" borderId="0" xfId="1" applyNumberFormat="1" applyFont="1" applyFill="1" applyAlignment="1">
      <alignment wrapText="1"/>
    </xf>
    <xf numFmtId="166" fontId="9" fillId="3" borderId="0" xfId="1" applyNumberFormat="1" applyFont="1" applyFill="1" applyAlignment="1">
      <alignment wrapText="1"/>
    </xf>
    <xf numFmtId="164" fontId="8" fillId="2" borderId="0" xfId="1" applyFont="1" applyFill="1" applyAlignment="1">
      <alignment wrapText="1"/>
    </xf>
    <xf numFmtId="165" fontId="9" fillId="2" borderId="0" xfId="1" applyNumberFormat="1" applyFont="1" applyFill="1" applyAlignment="1">
      <alignment wrapText="1"/>
    </xf>
    <xf numFmtId="166" fontId="9" fillId="2" borderId="0" xfId="1" applyNumberFormat="1" applyFont="1" applyFill="1" applyAlignment="1">
      <alignment wrapText="1"/>
    </xf>
    <xf numFmtId="164" fontId="8" fillId="0" borderId="0" xfId="1" applyFont="1" applyAlignment="1">
      <alignment horizontal="left" wrapText="1"/>
    </xf>
    <xf numFmtId="164" fontId="8" fillId="7" borderId="0" xfId="1" applyFont="1" applyFill="1"/>
    <xf numFmtId="164" fontId="9" fillId="7" borderId="0" xfId="1" applyFont="1" applyFill="1"/>
    <xf numFmtId="164" fontId="9" fillId="7" borderId="0" xfId="1" applyFont="1" applyFill="1" applyAlignment="1">
      <alignment wrapText="1"/>
    </xf>
    <xf numFmtId="165" fontId="9" fillId="7" borderId="0" xfId="1" applyNumberFormat="1" applyFont="1" applyFill="1"/>
    <xf numFmtId="166" fontId="9" fillId="7" borderId="0" xfId="1" applyNumberFormat="1" applyFont="1" applyFill="1"/>
    <xf numFmtId="164" fontId="8" fillId="8" borderId="0" xfId="1" applyFont="1" applyFill="1"/>
    <xf numFmtId="164" fontId="8" fillId="9" borderId="0" xfId="1" applyFont="1" applyFill="1"/>
    <xf numFmtId="164" fontId="9" fillId="9" borderId="0" xfId="1" applyFont="1" applyFill="1" applyAlignment="1">
      <alignment wrapText="1"/>
    </xf>
    <xf numFmtId="165" fontId="9" fillId="9" borderId="0" xfId="1" applyNumberFormat="1" applyFont="1" applyFill="1"/>
    <xf numFmtId="166" fontId="9" fillId="9" borderId="0" xfId="1" applyNumberFormat="1" applyFont="1" applyFill="1"/>
    <xf numFmtId="0" fontId="15" fillId="9" borderId="0" xfId="0" applyFont="1" applyFill="1"/>
    <xf numFmtId="164" fontId="17" fillId="0" borderId="0" xfId="1" applyFont="1" applyAlignment="1">
      <alignment wrapText="1"/>
    </xf>
    <xf numFmtId="164" fontId="16" fillId="0" borderId="0" xfId="1" applyFont="1" applyAlignment="1">
      <alignment horizontal="right" wrapText="1"/>
    </xf>
    <xf numFmtId="164" fontId="16" fillId="0" borderId="0" xfId="1" applyFont="1" applyAlignment="1">
      <alignment wrapText="1"/>
    </xf>
    <xf numFmtId="165" fontId="16" fillId="0" borderId="0" xfId="1" applyNumberFormat="1" applyFont="1" applyAlignment="1">
      <alignment wrapText="1"/>
    </xf>
    <xf numFmtId="166" fontId="17" fillId="0" borderId="0" xfId="1" applyNumberFormat="1" applyFont="1" applyAlignment="1">
      <alignment wrapText="1"/>
    </xf>
    <xf numFmtId="166" fontId="16" fillId="0" borderId="0" xfId="1" applyNumberFormat="1" applyFont="1" applyAlignment="1">
      <alignment wrapText="1"/>
    </xf>
    <xf numFmtId="164" fontId="17" fillId="0" borderId="0" xfId="1" applyFont="1" applyAlignment="1">
      <alignment horizontal="left" wrapText="1"/>
    </xf>
    <xf numFmtId="165" fontId="17" fillId="0" borderId="0" xfId="1" applyNumberFormat="1" applyFont="1" applyAlignment="1">
      <alignment wrapText="1"/>
    </xf>
    <xf numFmtId="4" fontId="9" fillId="3" borderId="0" xfId="1" applyNumberFormat="1" applyFont="1" applyFill="1"/>
    <xf numFmtId="4" fontId="9" fillId="2" borderId="0" xfId="1" applyNumberFormat="1" applyFont="1" applyFill="1"/>
    <xf numFmtId="4" fontId="9" fillId="5" borderId="0" xfId="1" applyNumberFormat="1" applyFont="1" applyFill="1"/>
    <xf numFmtId="4" fontId="9" fillId="0" borderId="0" xfId="1" applyNumberFormat="1" applyFont="1" applyAlignment="1">
      <alignment wrapText="1"/>
    </xf>
    <xf numFmtId="4" fontId="8" fillId="0" borderId="0" xfId="1" applyNumberFormat="1" applyFont="1" applyAlignment="1">
      <alignment wrapText="1"/>
    </xf>
    <xf numFmtId="4" fontId="9" fillId="7" borderId="0" xfId="1" applyNumberFormat="1" applyFont="1" applyFill="1"/>
    <xf numFmtId="49" fontId="9" fillId="2" borderId="0" xfId="1" applyNumberFormat="1" applyFont="1" applyFill="1" applyAlignment="1">
      <alignment horizontal="left" wrapText="1"/>
    </xf>
    <xf numFmtId="4" fontId="9" fillId="4" borderId="0" xfId="1" applyNumberFormat="1" applyFont="1" applyFill="1"/>
    <xf numFmtId="164" fontId="9" fillId="0" borderId="0" xfId="1" applyFont="1" applyAlignment="1">
      <alignment horizontal="center"/>
    </xf>
    <xf numFmtId="49" fontId="9" fillId="0" borderId="0" xfId="1" applyNumberFormat="1" applyFont="1" applyAlignment="1">
      <alignment horizontal="center"/>
    </xf>
    <xf numFmtId="166" fontId="9" fillId="0" borderId="0" xfId="1" applyNumberFormat="1" applyFont="1"/>
    <xf numFmtId="164" fontId="8" fillId="8" borderId="0" xfId="1" applyFont="1" applyFill="1" applyAlignment="1">
      <alignment horizontal="right" wrapText="1"/>
    </xf>
    <xf numFmtId="165" fontId="8" fillId="8" borderId="0" xfId="1" applyNumberFormat="1" applyFont="1" applyFill="1" applyAlignment="1">
      <alignment wrapText="1"/>
    </xf>
    <xf numFmtId="164" fontId="9" fillId="8" borderId="0" xfId="1" applyFont="1" applyFill="1" applyAlignment="1">
      <alignment wrapText="1"/>
    </xf>
    <xf numFmtId="164" fontId="9" fillId="8" borderId="0" xfId="1" applyFont="1" applyFill="1"/>
    <xf numFmtId="164" fontId="8" fillId="0" borderId="0" xfId="1" applyFont="1" applyAlignment="1">
      <alignment horizontal="center"/>
    </xf>
    <xf numFmtId="4" fontId="4" fillId="4" borderId="0" xfId="1" applyNumberFormat="1" applyFont="1" applyFill="1"/>
    <xf numFmtId="164" fontId="3" fillId="0" borderId="0" xfId="1" applyFont="1" applyAlignment="1">
      <alignment wrapText="1"/>
    </xf>
    <xf numFmtId="165" fontId="3" fillId="0" borderId="0" xfId="1" applyNumberFormat="1" applyFont="1" applyAlignment="1">
      <alignment wrapText="1"/>
    </xf>
    <xf numFmtId="4" fontId="3" fillId="0" borderId="0" xfId="1" applyNumberFormat="1" applyFont="1" applyAlignment="1">
      <alignment wrapText="1"/>
    </xf>
    <xf numFmtId="0" fontId="17" fillId="0" borderId="0" xfId="0" applyFont="1" applyAlignment="1">
      <alignment horizontal="left"/>
    </xf>
    <xf numFmtId="0" fontId="17" fillId="0" borderId="0" xfId="0" applyFont="1"/>
    <xf numFmtId="164" fontId="3" fillId="0" borderId="0" xfId="1" applyFont="1"/>
    <xf numFmtId="164" fontId="18" fillId="0" borderId="0" xfId="1" applyFont="1" applyAlignment="1">
      <alignment wrapText="1"/>
    </xf>
    <xf numFmtId="164" fontId="9" fillId="11" borderId="0" xfId="1" applyFont="1" applyFill="1" applyAlignment="1">
      <alignment wrapText="1"/>
    </xf>
    <xf numFmtId="164" fontId="9" fillId="11" borderId="0" xfId="1" applyFont="1" applyFill="1"/>
    <xf numFmtId="164" fontId="9" fillId="12" borderId="0" xfId="1" applyFont="1" applyFill="1" applyAlignment="1">
      <alignment wrapText="1"/>
    </xf>
    <xf numFmtId="165" fontId="9" fillId="12" borderId="0" xfId="1" applyNumberFormat="1" applyFont="1" applyFill="1"/>
    <xf numFmtId="164" fontId="9" fillId="12" borderId="0" xfId="1" applyFont="1" applyFill="1" applyAlignment="1">
      <alignment horizontal="left"/>
    </xf>
    <xf numFmtId="164" fontId="9" fillId="13" borderId="0" xfId="1" applyFont="1" applyFill="1" applyAlignment="1">
      <alignment wrapText="1"/>
    </xf>
    <xf numFmtId="165" fontId="9" fillId="13" borderId="0" xfId="1" applyNumberFormat="1" applyFont="1" applyFill="1"/>
    <xf numFmtId="164" fontId="9" fillId="15" borderId="0" xfId="1" applyFont="1" applyFill="1"/>
    <xf numFmtId="164" fontId="9" fillId="15" borderId="0" xfId="1" applyFont="1" applyFill="1" applyAlignment="1">
      <alignment wrapText="1"/>
    </xf>
    <xf numFmtId="165" fontId="9" fillId="15" borderId="0" xfId="1" applyNumberFormat="1" applyFont="1" applyFill="1"/>
    <xf numFmtId="44" fontId="5" fillId="0" borderId="0" xfId="1" applyNumberFormat="1" applyAlignment="1">
      <alignment horizontal="center" vertical="center"/>
    </xf>
    <xf numFmtId="44" fontId="10" fillId="0" borderId="0" xfId="1" applyNumberFormat="1" applyFont="1" applyAlignment="1">
      <alignment horizontal="center" vertical="center"/>
    </xf>
    <xf numFmtId="4" fontId="3" fillId="16" borderId="0" xfId="1" applyNumberFormat="1" applyFont="1" applyFill="1" applyAlignment="1">
      <alignment wrapText="1"/>
    </xf>
    <xf numFmtId="164" fontId="9" fillId="17" borderId="0" xfId="1" applyFont="1" applyFill="1" applyAlignment="1">
      <alignment wrapText="1"/>
    </xf>
    <xf numFmtId="165" fontId="9" fillId="17" borderId="0" xfId="1" applyNumberFormat="1" applyFont="1" applyFill="1"/>
    <xf numFmtId="4" fontId="4" fillId="17" borderId="0" xfId="1" applyNumberFormat="1" applyFont="1" applyFill="1"/>
    <xf numFmtId="165" fontId="8" fillId="18" borderId="0" xfId="1" applyNumberFormat="1" applyFont="1" applyFill="1" applyAlignment="1">
      <alignment wrapText="1"/>
    </xf>
    <xf numFmtId="164" fontId="9" fillId="19" borderId="0" xfId="1" applyFont="1" applyFill="1"/>
    <xf numFmtId="164" fontId="9" fillId="19" borderId="0" xfId="1" applyFont="1" applyFill="1" applyAlignment="1">
      <alignment wrapText="1"/>
    </xf>
    <xf numFmtId="165" fontId="9" fillId="19" borderId="0" xfId="1" applyNumberFormat="1" applyFont="1" applyFill="1"/>
    <xf numFmtId="4" fontId="4" fillId="6" borderId="0" xfId="1" applyNumberFormat="1" applyFont="1" applyFill="1"/>
    <xf numFmtId="4" fontId="18" fillId="16" borderId="0" xfId="1" applyNumberFormat="1" applyFont="1" applyFill="1" applyAlignment="1">
      <alignment wrapText="1"/>
    </xf>
    <xf numFmtId="0" fontId="19" fillId="0" borderId="0" xfId="0" applyFont="1"/>
    <xf numFmtId="164" fontId="9" fillId="12" borderId="0" xfId="1" applyFont="1" applyFill="1" applyBorder="1" applyAlignment="1">
      <alignment wrapText="1"/>
    </xf>
    <xf numFmtId="165" fontId="9" fillId="12" borderId="0" xfId="1" applyNumberFormat="1" applyFont="1" applyFill="1" applyBorder="1"/>
    <xf numFmtId="164" fontId="9" fillId="12" borderId="0" xfId="1" applyFont="1" applyFill="1" applyBorder="1" applyAlignment="1">
      <alignment horizontal="left"/>
    </xf>
    <xf numFmtId="164" fontId="9" fillId="18" borderId="0" xfId="1" applyFont="1" applyFill="1" applyAlignment="1">
      <alignment wrapText="1"/>
    </xf>
    <xf numFmtId="166" fontId="8" fillId="18" borderId="0" xfId="1" applyNumberFormat="1" applyFont="1" applyFill="1" applyAlignment="1">
      <alignment wrapText="1"/>
    </xf>
    <xf numFmtId="165" fontId="8" fillId="20" borderId="0" xfId="1" applyNumberFormat="1" applyFont="1" applyFill="1" applyAlignment="1">
      <alignment wrapText="1"/>
    </xf>
    <xf numFmtId="164" fontId="9" fillId="14" borderId="0" xfId="1" applyFont="1" applyFill="1" applyAlignment="1">
      <alignment wrapText="1"/>
    </xf>
    <xf numFmtId="164" fontId="9" fillId="14" borderId="0" xfId="1" applyFont="1" applyFill="1" applyAlignment="1">
      <alignment horizontal="left" wrapText="1"/>
    </xf>
    <xf numFmtId="165" fontId="8" fillId="14" borderId="0" xfId="1" applyNumberFormat="1" applyFont="1" applyFill="1" applyAlignment="1">
      <alignment wrapText="1"/>
    </xf>
    <xf numFmtId="164" fontId="9" fillId="22" borderId="0" xfId="1" applyFont="1" applyFill="1" applyAlignment="1">
      <alignment wrapText="1"/>
    </xf>
    <xf numFmtId="166" fontId="9" fillId="22" borderId="0" xfId="1" applyNumberFormat="1" applyFont="1" applyFill="1" applyAlignment="1">
      <alignment wrapText="1"/>
    </xf>
    <xf numFmtId="164" fontId="9" fillId="22" borderId="0" xfId="1" applyFont="1" applyFill="1" applyAlignment="1">
      <alignment horizontal="right" wrapText="1"/>
    </xf>
    <xf numFmtId="165" fontId="9" fillId="22" borderId="0" xfId="1" applyNumberFormat="1" applyFont="1" applyFill="1" applyAlignment="1">
      <alignment wrapText="1"/>
    </xf>
    <xf numFmtId="164" fontId="9" fillId="10" borderId="0" xfId="1" applyFont="1" applyFill="1" applyAlignment="1">
      <alignment horizontal="left" wrapText="1"/>
    </xf>
    <xf numFmtId="165" fontId="9" fillId="10" borderId="0" xfId="1" applyNumberFormat="1" applyFont="1" applyFill="1" applyAlignment="1">
      <alignment horizontal="left"/>
    </xf>
    <xf numFmtId="164" fontId="8" fillId="23" borderId="0" xfId="1" applyFont="1" applyFill="1"/>
    <xf numFmtId="164" fontId="9" fillId="23" borderId="0" xfId="1" applyFont="1" applyFill="1" applyAlignment="1">
      <alignment horizontal="left" wrapText="1"/>
    </xf>
    <xf numFmtId="165" fontId="9" fillId="23" borderId="0" xfId="1" applyNumberFormat="1" applyFont="1" applyFill="1" applyAlignment="1">
      <alignment horizontal="left"/>
    </xf>
    <xf numFmtId="166" fontId="9" fillId="23" borderId="0" xfId="1" applyNumberFormat="1" applyFont="1" applyFill="1"/>
    <xf numFmtId="166" fontId="9" fillId="22" borderId="0" xfId="1" applyNumberFormat="1" applyFont="1" applyFill="1"/>
    <xf numFmtId="165" fontId="9" fillId="11" borderId="0" xfId="1" applyNumberFormat="1" applyFont="1" applyFill="1" applyAlignment="1">
      <alignment wrapText="1"/>
    </xf>
    <xf numFmtId="166" fontId="9" fillId="11" borderId="0" xfId="1" applyNumberFormat="1" applyFont="1" applyFill="1" applyAlignment="1">
      <alignment wrapText="1"/>
    </xf>
    <xf numFmtId="43" fontId="9" fillId="19" borderId="0" xfId="6" applyFont="1" applyFill="1" applyAlignment="1">
      <alignment horizontal="right" wrapText="1"/>
    </xf>
    <xf numFmtId="164" fontId="9" fillId="15" borderId="0" xfId="1" applyFont="1" applyFill="1" applyBorder="1"/>
    <xf numFmtId="164" fontId="9" fillId="15" borderId="0" xfId="1" applyFont="1" applyFill="1" applyBorder="1" applyAlignment="1">
      <alignment wrapText="1"/>
    </xf>
    <xf numFmtId="165" fontId="9" fillId="15" borderId="0" xfId="1" applyNumberFormat="1" applyFont="1" applyFill="1" applyBorder="1"/>
    <xf numFmtId="165" fontId="9" fillId="0" borderId="0" xfId="1" applyNumberFormat="1" applyFont="1" applyAlignment="1">
      <alignment horizontal="left" wrapText="1"/>
    </xf>
    <xf numFmtId="164" fontId="8" fillId="22" borderId="0" xfId="1" applyFont="1" applyFill="1" applyAlignment="1">
      <alignment horizontal="right" wrapText="1"/>
    </xf>
    <xf numFmtId="165" fontId="8" fillId="22" borderId="0" xfId="1" applyNumberFormat="1" applyFont="1" applyFill="1" applyAlignment="1">
      <alignment wrapText="1"/>
    </xf>
    <xf numFmtId="166" fontId="8" fillId="22" borderId="0" xfId="1" applyNumberFormat="1" applyFont="1" applyFill="1" applyAlignment="1">
      <alignment wrapText="1"/>
    </xf>
    <xf numFmtId="164" fontId="8" fillId="22" borderId="0" xfId="1" applyFont="1" applyFill="1"/>
    <xf numFmtId="164" fontId="9" fillId="21" borderId="0" xfId="1" applyFont="1" applyFill="1" applyAlignment="1">
      <alignment horizontal="left" wrapText="1"/>
    </xf>
    <xf numFmtId="165" fontId="9" fillId="21" borderId="0" xfId="1" applyNumberFormat="1" applyFont="1" applyFill="1" applyAlignment="1">
      <alignment horizontal="left" wrapText="1"/>
    </xf>
    <xf numFmtId="4" fontId="8" fillId="21" borderId="0" xfId="1" applyNumberFormat="1" applyFont="1" applyFill="1" applyAlignment="1">
      <alignment horizontal="left" wrapText="1"/>
    </xf>
    <xf numFmtId="166" fontId="8" fillId="21" borderId="0" xfId="1" applyNumberFormat="1" applyFont="1" applyFill="1" applyAlignment="1">
      <alignment horizontal="left" wrapText="1"/>
    </xf>
    <xf numFmtId="164" fontId="9" fillId="21" borderId="0" xfId="1" applyFont="1" applyFill="1" applyAlignment="1">
      <alignment wrapText="1"/>
    </xf>
    <xf numFmtId="165" fontId="9" fillId="21" borderId="0" xfId="1" applyNumberFormat="1" applyFont="1" applyFill="1" applyAlignment="1">
      <alignment wrapText="1"/>
    </xf>
    <xf numFmtId="166" fontId="9" fillId="21" borderId="0" xfId="1" applyNumberFormat="1" applyFont="1" applyFill="1" applyAlignment="1">
      <alignment wrapText="1"/>
    </xf>
    <xf numFmtId="164" fontId="8" fillId="21" borderId="0" xfId="1" applyFont="1" applyFill="1"/>
    <xf numFmtId="164" fontId="9" fillId="24" borderId="0" xfId="1" applyFont="1" applyFill="1" applyAlignment="1">
      <alignment wrapText="1"/>
    </xf>
    <xf numFmtId="165" fontId="9" fillId="24" borderId="0" xfId="1" applyNumberFormat="1" applyFont="1" applyFill="1" applyAlignment="1">
      <alignment wrapText="1"/>
    </xf>
    <xf numFmtId="166" fontId="9" fillId="24" borderId="0" xfId="1" applyNumberFormat="1" applyFont="1" applyFill="1" applyAlignment="1">
      <alignment wrapText="1"/>
    </xf>
    <xf numFmtId="164" fontId="8" fillId="24" borderId="0" xfId="1" applyFont="1" applyFill="1"/>
    <xf numFmtId="165" fontId="3" fillId="2" borderId="0" xfId="1" applyNumberFormat="1" applyFont="1" applyFill="1"/>
    <xf numFmtId="165" fontId="4" fillId="2" borderId="0" xfId="1" applyNumberFormat="1" applyFont="1" applyFill="1" applyAlignment="1">
      <alignment horizontal="center"/>
    </xf>
    <xf numFmtId="49" fontId="4" fillId="2" borderId="0" xfId="1" applyNumberFormat="1" applyFont="1" applyFill="1" applyAlignment="1">
      <alignment horizontal="center"/>
    </xf>
    <xf numFmtId="4" fontId="4" fillId="3" borderId="0" xfId="1" applyNumberFormat="1" applyFont="1" applyFill="1"/>
    <xf numFmtId="4" fontId="4" fillId="2" borderId="0" xfId="1" applyNumberFormat="1" applyFont="1" applyFill="1"/>
    <xf numFmtId="4" fontId="4" fillId="19" borderId="0" xfId="1" applyNumberFormat="1" applyFont="1" applyFill="1"/>
    <xf numFmtId="4" fontId="4" fillId="5" borderId="0" xfId="1" applyNumberFormat="1" applyFont="1" applyFill="1"/>
    <xf numFmtId="4" fontId="4" fillId="7" borderId="0" xfId="1" applyNumberFormat="1" applyFont="1" applyFill="1"/>
    <xf numFmtId="4" fontId="4" fillId="0" borderId="0" xfId="1" applyNumberFormat="1" applyFont="1" applyAlignment="1">
      <alignment wrapText="1"/>
    </xf>
    <xf numFmtId="4" fontId="4" fillId="16" borderId="0" xfId="1" applyNumberFormat="1" applyFont="1" applyFill="1" applyAlignment="1">
      <alignment wrapText="1"/>
    </xf>
    <xf numFmtId="4" fontId="21" fillId="0" borderId="0" xfId="1" applyNumberFormat="1" applyFont="1" applyAlignment="1">
      <alignment wrapText="1"/>
    </xf>
    <xf numFmtId="4" fontId="18" fillId="0" borderId="0" xfId="1" applyNumberFormat="1" applyFont="1" applyAlignment="1">
      <alignment wrapText="1"/>
    </xf>
    <xf numFmtId="4" fontId="21" fillId="16" borderId="0" xfId="0" applyNumberFormat="1" applyFont="1" applyFill="1"/>
    <xf numFmtId="4" fontId="21" fillId="0" borderId="0" xfId="0" applyNumberFormat="1" applyFont="1"/>
    <xf numFmtId="168" fontId="4" fillId="19" borderId="0" xfId="1" applyNumberFormat="1" applyFont="1" applyFill="1"/>
    <xf numFmtId="4" fontId="4" fillId="3" borderId="0" xfId="1" applyNumberFormat="1" applyFont="1" applyFill="1" applyAlignment="1">
      <alignment wrapText="1"/>
    </xf>
    <xf numFmtId="4" fontId="4" fillId="2" borderId="0" xfId="1" applyNumberFormat="1" applyFont="1" applyFill="1" applyAlignment="1">
      <alignment wrapText="1"/>
    </xf>
    <xf numFmtId="4" fontId="4" fillId="22" borderId="0" xfId="1" applyNumberFormat="1" applyFont="1" applyFill="1" applyAlignment="1">
      <alignment wrapText="1"/>
    </xf>
    <xf numFmtId="4" fontId="4" fillId="13" borderId="0" xfId="1" applyNumberFormat="1" applyFont="1" applyFill="1"/>
    <xf numFmtId="4" fontId="4" fillId="12" borderId="0" xfId="1" applyNumberFormat="1" applyFont="1" applyFill="1"/>
    <xf numFmtId="4" fontId="4" fillId="15" borderId="0" xfId="1" applyNumberFormat="1" applyFont="1" applyFill="1" applyBorder="1"/>
    <xf numFmtId="4" fontId="4" fillId="12" borderId="0" xfId="1" applyNumberFormat="1" applyFont="1" applyFill="1" applyBorder="1"/>
    <xf numFmtId="4" fontId="4" fillId="15" borderId="0" xfId="1" applyNumberFormat="1" applyFont="1" applyFill="1"/>
    <xf numFmtId="4" fontId="4" fillId="9" borderId="0" xfId="1" applyNumberFormat="1" applyFont="1" applyFill="1"/>
    <xf numFmtId="4" fontId="22" fillId="16" borderId="0" xfId="0" applyNumberFormat="1" applyFont="1" applyFill="1"/>
    <xf numFmtId="4" fontId="18" fillId="16" borderId="0" xfId="0" applyNumberFormat="1" applyFont="1" applyFill="1"/>
    <xf numFmtId="4" fontId="22" fillId="0" borderId="0" xfId="0" applyNumberFormat="1" applyFont="1"/>
    <xf numFmtId="4" fontId="4" fillId="14" borderId="0" xfId="1" applyNumberFormat="1" applyFont="1" applyFill="1" applyAlignment="1">
      <alignment wrapText="1"/>
    </xf>
    <xf numFmtId="4" fontId="4" fillId="20" borderId="0" xfId="1" applyNumberFormat="1" applyFont="1" applyFill="1" applyAlignment="1">
      <alignment wrapText="1"/>
    </xf>
    <xf numFmtId="4" fontId="4" fillId="18" borderId="0" xfId="1" applyNumberFormat="1" applyFont="1" applyFill="1" applyAlignment="1">
      <alignment wrapText="1"/>
    </xf>
    <xf numFmtId="4" fontId="4" fillId="21" borderId="0" xfId="1" applyNumberFormat="1" applyFont="1" applyFill="1" applyAlignment="1">
      <alignment horizontal="right" wrapText="1"/>
    </xf>
    <xf numFmtId="43" fontId="4" fillId="19" borderId="0" xfId="6" applyFont="1" applyFill="1" applyAlignment="1">
      <alignment horizontal="right" wrapText="1"/>
    </xf>
    <xf numFmtId="4" fontId="4" fillId="11" borderId="0" xfId="1" applyNumberFormat="1" applyFont="1" applyFill="1" applyAlignment="1">
      <alignment wrapText="1"/>
    </xf>
    <xf numFmtId="4" fontId="4" fillId="8" borderId="0" xfId="1" applyNumberFormat="1" applyFont="1" applyFill="1" applyAlignment="1">
      <alignment wrapText="1"/>
    </xf>
    <xf numFmtId="4" fontId="4" fillId="0" borderId="0" xfId="1" applyNumberFormat="1" applyFont="1" applyAlignment="1">
      <alignment horizontal="right" wrapText="1"/>
    </xf>
    <xf numFmtId="4" fontId="4" fillId="21" borderId="0" xfId="1" applyNumberFormat="1" applyFont="1" applyFill="1" applyAlignment="1">
      <alignment wrapText="1"/>
    </xf>
    <xf numFmtId="4" fontId="4" fillId="24" borderId="0" xfId="1" applyNumberFormat="1" applyFont="1" applyFill="1" applyAlignment="1">
      <alignment wrapText="1"/>
    </xf>
    <xf numFmtId="0" fontId="18" fillId="0" borderId="0" xfId="0" applyFont="1"/>
    <xf numFmtId="164" fontId="4" fillId="0" borderId="0" xfId="1" applyFont="1" applyAlignment="1">
      <alignment horizontal="center"/>
    </xf>
    <xf numFmtId="164" fontId="23" fillId="0" borderId="0" xfId="1" applyFont="1"/>
    <xf numFmtId="164" fontId="9" fillId="18" borderId="0" xfId="1" applyFont="1" applyFill="1" applyAlignment="1">
      <alignment horizontal="left" wrapText="1"/>
    </xf>
    <xf numFmtId="164" fontId="8" fillId="18" borderId="0" xfId="1" applyFont="1" applyFill="1"/>
    <xf numFmtId="165" fontId="21" fillId="0" borderId="0" xfId="1" applyNumberFormat="1" applyFont="1" applyAlignment="1">
      <alignment wrapText="1"/>
    </xf>
    <xf numFmtId="165" fontId="24" fillId="0" borderId="0" xfId="1" applyNumberFormat="1" applyFont="1" applyAlignment="1">
      <alignment wrapText="1"/>
    </xf>
    <xf numFmtId="168" fontId="18" fillId="0" borderId="0" xfId="1" applyNumberFormat="1" applyFont="1" applyAlignment="1">
      <alignment wrapText="1"/>
    </xf>
    <xf numFmtId="43" fontId="18" fillId="0" borderId="0" xfId="6" applyFont="1" applyFill="1" applyAlignment="1">
      <alignment horizontal="right" wrapText="1"/>
    </xf>
    <xf numFmtId="4" fontId="25" fillId="0" borderId="0" xfId="1" applyNumberFormat="1" applyFont="1" applyAlignment="1">
      <alignment wrapText="1"/>
    </xf>
    <xf numFmtId="165" fontId="25" fillId="0" borderId="0" xfId="1" applyNumberFormat="1" applyFont="1" applyAlignment="1">
      <alignment wrapText="1"/>
    </xf>
    <xf numFmtId="4" fontId="4" fillId="23" borderId="0" xfId="1" applyNumberFormat="1" applyFont="1" applyFill="1" applyAlignment="1">
      <alignment horizontal="right"/>
    </xf>
    <xf numFmtId="4" fontId="4" fillId="10" borderId="0" xfId="1" applyNumberFormat="1" applyFont="1" applyFill="1" applyAlignment="1">
      <alignment horizontal="right"/>
    </xf>
    <xf numFmtId="168" fontId="4" fillId="22" borderId="0" xfId="1" applyNumberFormat="1" applyFont="1" applyFill="1" applyAlignment="1">
      <alignment wrapText="1"/>
    </xf>
    <xf numFmtId="168" fontId="4" fillId="0" borderId="0" xfId="1" applyNumberFormat="1" applyFont="1" applyAlignment="1">
      <alignment wrapText="1"/>
    </xf>
    <xf numFmtId="0" fontId="22" fillId="0" borderId="0" xfId="0" applyFont="1"/>
    <xf numFmtId="4" fontId="4" fillId="22" borderId="0" xfId="1" applyNumberFormat="1" applyFont="1" applyFill="1" applyAlignment="1">
      <alignment horizontal="right" wrapText="1"/>
    </xf>
    <xf numFmtId="4" fontId="4" fillId="0" borderId="0" xfId="1" applyNumberFormat="1" applyFont="1" applyAlignment="1">
      <alignment horizontal="left" wrapText="1"/>
    </xf>
    <xf numFmtId="165" fontId="9" fillId="18" borderId="0" xfId="1" applyNumberFormat="1" applyFont="1" applyFill="1" applyAlignment="1">
      <alignment horizontal="left" wrapText="1"/>
    </xf>
    <xf numFmtId="167" fontId="4" fillId="2" borderId="0" xfId="1" applyNumberFormat="1" applyFont="1" applyFill="1" applyAlignment="1">
      <alignment horizontal="center"/>
    </xf>
    <xf numFmtId="164" fontId="4" fillId="0" borderId="0" xfId="1" applyFont="1"/>
    <xf numFmtId="4" fontId="4" fillId="16" borderId="0" xfId="1" applyNumberFormat="1" applyFont="1" applyFill="1" applyAlignment="1">
      <alignment horizontal="right" wrapText="1"/>
    </xf>
    <xf numFmtId="4" fontId="4" fillId="18" borderId="0" xfId="1" applyNumberFormat="1" applyFont="1" applyFill="1" applyAlignment="1">
      <alignment horizontal="right" wrapText="1"/>
    </xf>
    <xf numFmtId="4" fontId="8" fillId="18" borderId="0" xfId="1" applyNumberFormat="1" applyFont="1" applyFill="1" applyAlignment="1">
      <alignment horizontal="left" wrapText="1"/>
    </xf>
    <xf numFmtId="166" fontId="8" fillId="18" borderId="0" xfId="1" applyNumberFormat="1" applyFont="1" applyFill="1" applyAlignment="1">
      <alignment horizontal="left" wrapText="1"/>
    </xf>
    <xf numFmtId="164" fontId="9" fillId="25" borderId="0" xfId="1" applyFont="1" applyFill="1" applyAlignment="1">
      <alignment horizontal="left" wrapText="1"/>
    </xf>
    <xf numFmtId="4" fontId="8" fillId="25" borderId="0" xfId="1" applyNumberFormat="1" applyFont="1" applyFill="1" applyAlignment="1">
      <alignment horizontal="left" wrapText="1"/>
    </xf>
    <xf numFmtId="166" fontId="8" fillId="25" borderId="0" xfId="1" applyNumberFormat="1" applyFont="1" applyFill="1" applyAlignment="1">
      <alignment horizontal="left" wrapText="1"/>
    </xf>
    <xf numFmtId="170" fontId="4" fillId="19" borderId="0" xfId="6" applyNumberFormat="1" applyFont="1" applyFill="1" applyAlignment="1">
      <alignment horizontal="right"/>
    </xf>
    <xf numFmtId="49" fontId="10" fillId="0" borderId="0" xfId="1" applyNumberFormat="1" applyFont="1" applyAlignment="1">
      <alignment horizontal="right"/>
    </xf>
    <xf numFmtId="49" fontId="9" fillId="0" borderId="0" xfId="1" applyNumberFormat="1" applyFont="1" applyAlignment="1">
      <alignment horizontal="right"/>
    </xf>
    <xf numFmtId="171" fontId="10" fillId="0" borderId="0" xfId="1" applyNumberFormat="1" applyFont="1"/>
    <xf numFmtId="172" fontId="10" fillId="0" borderId="0" xfId="1" applyNumberFormat="1" applyFont="1" applyAlignment="1">
      <alignment horizontal="right"/>
    </xf>
    <xf numFmtId="172" fontId="8" fillId="0" borderId="0" xfId="1" applyNumberFormat="1" applyFont="1"/>
    <xf numFmtId="172" fontId="26" fillId="0" borderId="0" xfId="1" applyNumberFormat="1" applyFont="1" applyAlignment="1">
      <alignment horizontal="right"/>
    </xf>
    <xf numFmtId="171" fontId="3" fillId="0" borderId="0" xfId="1" applyNumberFormat="1" applyFont="1"/>
    <xf numFmtId="171" fontId="26" fillId="0" borderId="0" xfId="1" applyNumberFormat="1" applyFont="1"/>
    <xf numFmtId="172" fontId="10" fillId="0" borderId="0" xfId="1" applyNumberFormat="1" applyFont="1"/>
    <xf numFmtId="166" fontId="9" fillId="16" borderId="0" xfId="1" applyNumberFormat="1" applyFont="1" applyFill="1" applyAlignment="1">
      <alignment wrapText="1"/>
    </xf>
    <xf numFmtId="2" fontId="4" fillId="0" borderId="0" xfId="1" applyNumberFormat="1" applyFont="1" applyAlignment="1">
      <alignment wrapText="1"/>
    </xf>
    <xf numFmtId="0" fontId="27" fillId="0" borderId="0" xfId="0" applyFont="1"/>
    <xf numFmtId="164" fontId="16" fillId="0" borderId="0" xfId="1" applyFont="1"/>
    <xf numFmtId="164" fontId="17" fillId="0" borderId="0" xfId="1" applyFont="1"/>
    <xf numFmtId="4" fontId="16" fillId="0" borderId="0" xfId="0" applyNumberFormat="1" applyFont="1"/>
    <xf numFmtId="0" fontId="28" fillId="0" borderId="0" xfId="0" applyFont="1"/>
    <xf numFmtId="0" fontId="28" fillId="0" borderId="10" xfId="0" applyFont="1" applyBorder="1" applyAlignment="1">
      <alignment horizontal="center"/>
    </xf>
    <xf numFmtId="0" fontId="16" fillId="0" borderId="10" xfId="0" applyFont="1" applyBorder="1"/>
    <xf numFmtId="0" fontId="29" fillId="0" borderId="0" xfId="0" applyFont="1"/>
    <xf numFmtId="0" fontId="29" fillId="0" borderId="10" xfId="0" applyFont="1" applyBorder="1"/>
    <xf numFmtId="49" fontId="29" fillId="0" borderId="10" xfId="0" applyNumberFormat="1" applyFont="1" applyBorder="1" applyAlignment="1">
      <alignment horizontal="right"/>
    </xf>
    <xf numFmtId="164" fontId="3" fillId="0" borderId="0" xfId="1" applyFont="1" applyAlignment="1">
      <alignment horizontal="right"/>
    </xf>
    <xf numFmtId="170" fontId="4" fillId="22" borderId="0" xfId="1" applyNumberFormat="1" applyFont="1" applyFill="1" applyAlignment="1">
      <alignment horizontal="right" wrapText="1"/>
    </xf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left"/>
    </xf>
    <xf numFmtId="0" fontId="30" fillId="0" borderId="0" xfId="7"/>
    <xf numFmtId="0" fontId="31" fillId="0" borderId="0" xfId="7" applyFont="1" applyAlignment="1">
      <alignment horizontal="center"/>
    </xf>
    <xf numFmtId="4" fontId="21" fillId="0" borderId="0" xfId="7" applyNumberFormat="1" applyFont="1"/>
    <xf numFmtId="0" fontId="21" fillId="0" borderId="0" xfId="7" applyFont="1"/>
    <xf numFmtId="0" fontId="0" fillId="0" borderId="0" xfId="0" applyAlignment="1">
      <alignment wrapText="1"/>
    </xf>
    <xf numFmtId="0" fontId="18" fillId="0" borderId="0" xfId="7" applyFont="1" applyAlignment="1">
      <alignment horizontal="center"/>
    </xf>
    <xf numFmtId="0" fontId="18" fillId="0" borderId="10" xfId="8" applyFont="1" applyBorder="1" applyAlignment="1">
      <alignment horizontal="center"/>
    </xf>
    <xf numFmtId="0" fontId="18" fillId="0" borderId="10" xfId="8" applyFont="1" applyBorder="1" applyAlignment="1">
      <alignment horizontal="center" wrapText="1"/>
    </xf>
    <xf numFmtId="0" fontId="18" fillId="0" borderId="10" xfId="7" applyFont="1" applyBorder="1"/>
    <xf numFmtId="0" fontId="18" fillId="0" borderId="10" xfId="7" applyFont="1" applyBorder="1" applyAlignment="1">
      <alignment wrapText="1"/>
    </xf>
    <xf numFmtId="4" fontId="18" fillId="0" borderId="10" xfId="7" applyNumberFormat="1" applyFont="1" applyBorder="1"/>
    <xf numFmtId="4" fontId="21" fillId="0" borderId="10" xfId="7" applyNumberFormat="1" applyFont="1" applyBorder="1"/>
    <xf numFmtId="0" fontId="21" fillId="0" borderId="10" xfId="7" applyFont="1" applyBorder="1"/>
    <xf numFmtId="0" fontId="17" fillId="21" borderId="0" xfId="0" applyFont="1" applyFill="1"/>
    <xf numFmtId="4" fontId="18" fillId="21" borderId="0" xfId="0" applyNumberFormat="1" applyFont="1" applyFill="1"/>
    <xf numFmtId="164" fontId="4" fillId="9" borderId="0" xfId="1" applyFont="1" applyFill="1" applyAlignment="1">
      <alignment wrapText="1"/>
    </xf>
    <xf numFmtId="0" fontId="4" fillId="19" borderId="0" xfId="1" applyNumberFormat="1" applyFont="1" applyFill="1"/>
    <xf numFmtId="165" fontId="9" fillId="26" borderId="0" xfId="1" applyNumberFormat="1" applyFont="1" applyFill="1" applyAlignment="1">
      <alignment horizontal="left" wrapText="1"/>
    </xf>
    <xf numFmtId="4" fontId="4" fillId="26" borderId="0" xfId="1" applyNumberFormat="1" applyFont="1" applyFill="1" applyAlignment="1">
      <alignment horizontal="right" wrapText="1"/>
    </xf>
    <xf numFmtId="164" fontId="17" fillId="0" borderId="0" xfId="1" applyFont="1" applyAlignment="1">
      <alignment horizontal="center"/>
    </xf>
    <xf numFmtId="0" fontId="16" fillId="0" borderId="0" xfId="0" applyFont="1" applyAlignment="1">
      <alignment wrapText="1"/>
    </xf>
    <xf numFmtId="4" fontId="0" fillId="0" borderId="10" xfId="0" applyNumberFormat="1" applyBorder="1"/>
    <xf numFmtId="4" fontId="27" fillId="0" borderId="10" xfId="0" applyNumberFormat="1" applyFont="1" applyBorder="1"/>
    <xf numFmtId="164" fontId="9" fillId="21" borderId="0" xfId="1" applyFont="1" applyFill="1" applyAlignment="1">
      <alignment horizontal="left"/>
    </xf>
    <xf numFmtId="4" fontId="18" fillId="0" borderId="0" xfId="0" applyNumberFormat="1" applyFont="1"/>
    <xf numFmtId="2" fontId="18" fillId="0" borderId="0" xfId="0" applyNumberFormat="1" applyFont="1"/>
    <xf numFmtId="164" fontId="4" fillId="2" borderId="0" xfId="1" applyFont="1" applyFill="1" applyAlignment="1">
      <alignment wrapText="1"/>
    </xf>
    <xf numFmtId="165" fontId="4" fillId="2" borderId="0" xfId="1" applyNumberFormat="1" applyFont="1" applyFill="1"/>
    <xf numFmtId="2" fontId="4" fillId="19" borderId="0" xfId="1" applyNumberFormat="1" applyFont="1" applyFill="1"/>
    <xf numFmtId="44" fontId="18" fillId="0" borderId="0" xfId="6" applyNumberFormat="1" applyFont="1" applyFill="1" applyAlignment="1">
      <alignment horizontal="right" wrapText="1"/>
    </xf>
    <xf numFmtId="164" fontId="4" fillId="15" borderId="0" xfId="1" applyFont="1" applyFill="1" applyAlignment="1">
      <alignment wrapText="1"/>
    </xf>
    <xf numFmtId="164" fontId="4" fillId="7" borderId="0" xfId="1" applyFont="1" applyFill="1" applyAlignment="1">
      <alignment wrapText="1"/>
    </xf>
    <xf numFmtId="164" fontId="4" fillId="8" borderId="0" xfId="1" applyFont="1" applyFill="1" applyAlignment="1">
      <alignment wrapText="1"/>
    </xf>
    <xf numFmtId="2" fontId="4" fillId="22" borderId="0" xfId="1" applyNumberFormat="1" applyFont="1" applyFill="1" applyAlignment="1">
      <alignment horizontal="right" wrapText="1"/>
    </xf>
    <xf numFmtId="2" fontId="18" fillId="0" borderId="0" xfId="1" applyNumberFormat="1" applyFont="1" applyAlignment="1">
      <alignment horizontal="right" wrapText="1"/>
    </xf>
    <xf numFmtId="165" fontId="4" fillId="2" borderId="0" xfId="1" applyNumberFormat="1" applyFont="1" applyFill="1" applyAlignment="1">
      <alignment horizontal="center" vertical="center"/>
    </xf>
    <xf numFmtId="0" fontId="29" fillId="0" borderId="4" xfId="0" applyFont="1" applyBorder="1" applyAlignment="1">
      <alignment wrapText="1"/>
    </xf>
    <xf numFmtId="0" fontId="29" fillId="0" borderId="5" xfId="0" applyFont="1" applyBorder="1" applyAlignment="1">
      <alignment wrapText="1"/>
    </xf>
    <xf numFmtId="0" fontId="29" fillId="0" borderId="6" xfId="0" applyFont="1" applyBorder="1" applyAlignment="1">
      <alignment wrapText="1"/>
    </xf>
    <xf numFmtId="0" fontId="29" fillId="0" borderId="7" xfId="0" applyFont="1" applyBorder="1" applyAlignment="1">
      <alignment wrapText="1"/>
    </xf>
    <xf numFmtId="0" fontId="29" fillId="0" borderId="8" xfId="0" applyFont="1" applyBorder="1" applyAlignment="1">
      <alignment wrapText="1"/>
    </xf>
    <xf numFmtId="0" fontId="29" fillId="0" borderId="9" xfId="0" applyFont="1" applyBorder="1" applyAlignment="1">
      <alignment wrapText="1"/>
    </xf>
    <xf numFmtId="4" fontId="28" fillId="0" borderId="4" xfId="0" applyNumberFormat="1" applyFont="1" applyBorder="1" applyAlignment="1">
      <alignment wrapText="1"/>
    </xf>
    <xf numFmtId="4" fontId="28" fillId="0" borderId="6" xfId="0" applyNumberFormat="1" applyFont="1" applyBorder="1" applyAlignment="1">
      <alignment wrapText="1"/>
    </xf>
    <xf numFmtId="4" fontId="28" fillId="0" borderId="7" xfId="0" applyNumberFormat="1" applyFont="1" applyBorder="1" applyAlignment="1">
      <alignment wrapText="1"/>
    </xf>
    <xf numFmtId="4" fontId="28" fillId="0" borderId="9" xfId="0" applyNumberFormat="1" applyFont="1" applyBorder="1" applyAlignment="1">
      <alignment wrapText="1"/>
    </xf>
    <xf numFmtId="4" fontId="18" fillId="0" borderId="4" xfId="0" applyNumberFormat="1" applyFont="1" applyBorder="1" applyAlignment="1">
      <alignment wrapText="1"/>
    </xf>
    <xf numFmtId="4" fontId="18" fillId="0" borderId="6" xfId="0" applyNumberFormat="1" applyFont="1" applyBorder="1" applyAlignment="1">
      <alignment wrapText="1"/>
    </xf>
    <xf numFmtId="4" fontId="18" fillId="0" borderId="7" xfId="0" applyNumberFormat="1" applyFont="1" applyBorder="1" applyAlignment="1">
      <alignment wrapText="1"/>
    </xf>
    <xf numFmtId="4" fontId="18" fillId="0" borderId="9" xfId="0" applyNumberFormat="1" applyFont="1" applyBorder="1" applyAlignment="1">
      <alignment wrapText="1"/>
    </xf>
    <xf numFmtId="0" fontId="29" fillId="0" borderId="10" xfId="0" applyFont="1" applyBorder="1" applyAlignment="1">
      <alignment wrapText="1"/>
    </xf>
    <xf numFmtId="4" fontId="28" fillId="0" borderId="10" xfId="0" applyNumberFormat="1" applyFont="1" applyBorder="1" applyAlignment="1">
      <alignment wrapText="1"/>
    </xf>
    <xf numFmtId="4" fontId="16" fillId="0" borderId="4" xfId="0" applyNumberFormat="1" applyFont="1" applyBorder="1" applyAlignment="1">
      <alignment wrapText="1"/>
    </xf>
    <xf numFmtId="4" fontId="16" fillId="0" borderId="6" xfId="0" applyNumberFormat="1" applyFont="1" applyBorder="1" applyAlignment="1">
      <alignment wrapText="1"/>
    </xf>
    <xf numFmtId="4" fontId="16" fillId="0" borderId="7" xfId="0" applyNumberFormat="1" applyFont="1" applyBorder="1" applyAlignment="1">
      <alignment wrapText="1"/>
    </xf>
    <xf numFmtId="4" fontId="16" fillId="0" borderId="9" xfId="0" applyNumberFormat="1" applyFont="1" applyBorder="1" applyAlignment="1">
      <alignment wrapText="1"/>
    </xf>
    <xf numFmtId="4" fontId="16" fillId="0" borderId="10" xfId="0" applyNumberFormat="1" applyFont="1" applyBorder="1" applyAlignment="1">
      <alignment wrapText="1"/>
    </xf>
    <xf numFmtId="0" fontId="29" fillId="0" borderId="10" xfId="0" applyFont="1" applyBorder="1"/>
    <xf numFmtId="0" fontId="16" fillId="0" borderId="10" xfId="0" applyFont="1" applyBorder="1"/>
    <xf numFmtId="0" fontId="28" fillId="0" borderId="10" xfId="0" applyFont="1" applyBorder="1" applyAlignment="1">
      <alignment horizontal="center" wrapText="1"/>
    </xf>
    <xf numFmtId="0" fontId="16" fillId="0" borderId="1" xfId="0" applyFont="1" applyBorder="1"/>
    <xf numFmtId="0" fontId="16" fillId="0" borderId="2" xfId="0" applyFont="1" applyBorder="1"/>
    <xf numFmtId="0" fontId="16" fillId="0" borderId="3" xfId="0" applyFont="1" applyBorder="1"/>
    <xf numFmtId="0" fontId="28" fillId="16" borderId="1" xfId="0" applyFont="1" applyFill="1" applyBorder="1" applyAlignment="1">
      <alignment horizontal="center" wrapText="1"/>
    </xf>
    <xf numFmtId="0" fontId="28" fillId="16" borderId="3" xfId="0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9" fillId="0" borderId="4" xfId="0" applyFont="1" applyBorder="1"/>
    <xf numFmtId="0" fontId="29" fillId="0" borderId="5" xfId="0" applyFont="1" applyBorder="1"/>
    <xf numFmtId="0" fontId="29" fillId="0" borderId="6" xfId="0" applyFont="1" applyBorder="1"/>
    <xf numFmtId="0" fontId="29" fillId="0" borderId="7" xfId="0" applyFont="1" applyBorder="1"/>
    <xf numFmtId="0" fontId="29" fillId="0" borderId="8" xfId="0" applyFont="1" applyBorder="1"/>
    <xf numFmtId="0" fontId="29" fillId="0" borderId="9" xfId="0" applyFont="1" applyBorder="1"/>
    <xf numFmtId="0" fontId="28" fillId="0" borderId="10" xfId="0" applyFont="1" applyBorder="1"/>
    <xf numFmtId="0" fontId="28" fillId="16" borderId="10" xfId="0" applyFont="1" applyFill="1" applyBorder="1" applyAlignment="1">
      <alignment horizontal="center" wrapText="1"/>
    </xf>
    <xf numFmtId="0" fontId="28" fillId="0" borderId="4" xfId="0" applyFont="1" applyBorder="1"/>
    <xf numFmtId="0" fontId="28" fillId="0" borderId="5" xfId="0" applyFont="1" applyBorder="1"/>
    <xf numFmtId="0" fontId="28" fillId="0" borderId="6" xfId="0" applyFont="1" applyBorder="1"/>
    <xf numFmtId="0" fontId="28" fillId="0" borderId="7" xfId="0" applyFont="1" applyBorder="1"/>
    <xf numFmtId="0" fontId="28" fillId="0" borderId="8" xfId="0" applyFont="1" applyBorder="1"/>
    <xf numFmtId="0" fontId="28" fillId="0" borderId="9" xfId="0" applyFont="1" applyBorder="1"/>
    <xf numFmtId="164" fontId="17" fillId="0" borderId="0" xfId="1" applyFont="1" applyAlignment="1">
      <alignment horizontal="center"/>
    </xf>
    <xf numFmtId="4" fontId="16" fillId="0" borderId="1" xfId="0" applyNumberFormat="1" applyFont="1" applyBorder="1"/>
    <xf numFmtId="4" fontId="16" fillId="0" borderId="3" xfId="0" applyNumberFormat="1" applyFont="1" applyBorder="1"/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9" fillId="0" borderId="1" xfId="0" applyFont="1" applyBorder="1"/>
    <xf numFmtId="0" fontId="29" fillId="0" borderId="3" xfId="0" applyFont="1" applyBorder="1"/>
    <xf numFmtId="0" fontId="29" fillId="0" borderId="1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18" fillId="0" borderId="10" xfId="7" applyFont="1" applyBorder="1" applyAlignment="1">
      <alignment horizontal="left" wrapText="1"/>
    </xf>
    <xf numFmtId="0" fontId="21" fillId="0" borderId="10" xfId="7" applyFont="1" applyBorder="1" applyAlignment="1">
      <alignment horizontal="left"/>
    </xf>
    <xf numFmtId="0" fontId="21" fillId="0" borderId="10" xfId="7" applyFont="1" applyBorder="1" applyAlignment="1">
      <alignment horizontal="left" wrapText="1"/>
    </xf>
    <xf numFmtId="0" fontId="18" fillId="0" borderId="1" xfId="7" applyFont="1" applyBorder="1" applyAlignment="1">
      <alignment horizontal="left"/>
    </xf>
    <xf numFmtId="0" fontId="18" fillId="0" borderId="3" xfId="7" applyFont="1" applyBorder="1" applyAlignment="1">
      <alignment horizontal="left"/>
    </xf>
    <xf numFmtId="0" fontId="18" fillId="0" borderId="1" xfId="7" applyFont="1" applyBorder="1" applyAlignment="1">
      <alignment horizontal="left" wrapText="1"/>
    </xf>
    <xf numFmtId="0" fontId="18" fillId="0" borderId="3" xfId="7" applyFont="1" applyBorder="1" applyAlignment="1">
      <alignment horizontal="left" wrapText="1"/>
    </xf>
    <xf numFmtId="0" fontId="0" fillId="0" borderId="10" xfId="0" applyBorder="1" applyAlignment="1">
      <alignment horizontal="left"/>
    </xf>
    <xf numFmtId="0" fontId="27" fillId="0" borderId="10" xfId="0" applyFont="1" applyBorder="1" applyAlignment="1">
      <alignment horizontal="left"/>
    </xf>
    <xf numFmtId="0" fontId="18" fillId="0" borderId="10" xfId="7" applyFont="1" applyBorder="1" applyAlignment="1">
      <alignment horizontal="left"/>
    </xf>
    <xf numFmtId="4" fontId="16" fillId="0" borderId="1" xfId="0" applyNumberFormat="1" applyFont="1" applyBorder="1" applyAlignment="1">
      <alignment horizontal="right"/>
    </xf>
    <xf numFmtId="4" fontId="16" fillId="0" borderId="3" xfId="0" applyNumberFormat="1" applyFont="1" applyBorder="1" applyAlignment="1">
      <alignment horizontal="right"/>
    </xf>
    <xf numFmtId="4" fontId="21" fillId="0" borderId="1" xfId="0" applyNumberFormat="1" applyFont="1" applyBorder="1"/>
    <xf numFmtId="4" fontId="21" fillId="0" borderId="3" xfId="0" applyNumberFormat="1" applyFont="1" applyBorder="1"/>
    <xf numFmtId="4" fontId="29" fillId="0" borderId="1" xfId="0" applyNumberFormat="1" applyFont="1" applyBorder="1"/>
    <xf numFmtId="4" fontId="29" fillId="0" borderId="3" xfId="0" applyNumberFormat="1" applyFont="1" applyBorder="1"/>
    <xf numFmtId="0" fontId="29" fillId="0" borderId="1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4" fontId="21" fillId="0" borderId="1" xfId="0" applyNumberFormat="1" applyFont="1" applyBorder="1" applyAlignment="1">
      <alignment horizontal="right"/>
    </xf>
    <xf numFmtId="4" fontId="21" fillId="0" borderId="3" xfId="0" applyNumberFormat="1" applyFont="1" applyBorder="1" applyAlignment="1">
      <alignment horizontal="right"/>
    </xf>
    <xf numFmtId="4" fontId="29" fillId="0" borderId="1" xfId="0" applyNumberFormat="1" applyFont="1" applyBorder="1" applyAlignment="1">
      <alignment horizontal="right"/>
    </xf>
    <xf numFmtId="4" fontId="29" fillId="0" borderId="3" xfId="0" applyNumberFormat="1" applyFont="1" applyBorder="1" applyAlignment="1">
      <alignment horizontal="right"/>
    </xf>
    <xf numFmtId="0" fontId="29" fillId="0" borderId="1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0" fontId="18" fillId="0" borderId="1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28" fillId="0" borderId="1" xfId="0" applyFont="1" applyBorder="1"/>
    <xf numFmtId="0" fontId="28" fillId="0" borderId="2" xfId="0" applyFont="1" applyBorder="1"/>
    <xf numFmtId="0" fontId="28" fillId="0" borderId="3" xfId="0" applyFont="1" applyBorder="1"/>
    <xf numFmtId="4" fontId="28" fillId="0" borderId="1" xfId="0" applyNumberFormat="1" applyFont="1" applyBorder="1"/>
    <xf numFmtId="4" fontId="28" fillId="0" borderId="3" xfId="0" applyNumberFormat="1" applyFont="1" applyBorder="1"/>
    <xf numFmtId="0" fontId="28" fillId="0" borderId="0" xfId="0" applyFont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9" fillId="0" borderId="2" xfId="0" applyFont="1" applyBorder="1" applyAlignment="1">
      <alignment wrapText="1"/>
    </xf>
    <xf numFmtId="4" fontId="18" fillId="0" borderId="1" xfId="0" applyNumberFormat="1" applyFont="1" applyBorder="1"/>
    <xf numFmtId="4" fontId="18" fillId="0" borderId="3" xfId="0" applyNumberFormat="1" applyFont="1" applyBorder="1"/>
    <xf numFmtId="0" fontId="29" fillId="0" borderId="2" xfId="0" applyFont="1" applyBorder="1"/>
    <xf numFmtId="0" fontId="29" fillId="0" borderId="1" xfId="0" applyFont="1" applyBorder="1" applyAlignment="1">
      <alignment horizontal="left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49" fontId="29" fillId="0" borderId="2" xfId="0" applyNumberFormat="1" applyFont="1" applyBorder="1" applyAlignment="1">
      <alignment horizontal="left"/>
    </xf>
    <xf numFmtId="49" fontId="29" fillId="0" borderId="3" xfId="0" applyNumberFormat="1" applyFont="1" applyBorder="1" applyAlignment="1">
      <alignment horizontal="left"/>
    </xf>
    <xf numFmtId="4" fontId="28" fillId="0" borderId="1" xfId="0" applyNumberFormat="1" applyFont="1" applyBorder="1" applyAlignment="1">
      <alignment horizontal="right"/>
    </xf>
    <xf numFmtId="4" fontId="28" fillId="0" borderId="3" xfId="0" applyNumberFormat="1" applyFont="1" applyBorder="1" applyAlignment="1">
      <alignment horizontal="right"/>
    </xf>
    <xf numFmtId="49" fontId="28" fillId="0" borderId="1" xfId="0" applyNumberFormat="1" applyFont="1" applyBorder="1" applyAlignment="1">
      <alignment horizontal="left"/>
    </xf>
    <xf numFmtId="49" fontId="28" fillId="0" borderId="2" xfId="0" applyNumberFormat="1" applyFont="1" applyBorder="1" applyAlignment="1">
      <alignment horizontal="left"/>
    </xf>
    <xf numFmtId="49" fontId="28" fillId="0" borderId="3" xfId="0" applyNumberFormat="1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2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29" fillId="0" borderId="2" xfId="0" applyFont="1" applyBorder="1" applyAlignment="1">
      <alignment horizontal="left" wrapText="1"/>
    </xf>
    <xf numFmtId="0" fontId="28" fillId="0" borderId="2" xfId="0" applyFont="1" applyBorder="1" applyAlignment="1">
      <alignment horizontal="center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3" xfId="0" applyFont="1" applyBorder="1" applyAlignment="1">
      <alignment horizontal="left"/>
    </xf>
    <xf numFmtId="164" fontId="3" fillId="0" borderId="0" xfId="1" applyFont="1" applyAlignment="1">
      <alignment horizontal="left"/>
    </xf>
    <xf numFmtId="164" fontId="11" fillId="2" borderId="0" xfId="1" applyFont="1" applyFill="1" applyAlignment="1">
      <alignment horizontal="center"/>
    </xf>
    <xf numFmtId="164" fontId="9" fillId="24" borderId="0" xfId="1" applyFont="1" applyFill="1" applyAlignment="1">
      <alignment horizontal="left" vertical="top" wrapText="1"/>
    </xf>
    <xf numFmtId="164" fontId="9" fillId="11" borderId="0" xfId="1" applyFont="1" applyFill="1" applyAlignment="1">
      <alignment horizontal="left" wrapText="1"/>
    </xf>
    <xf numFmtId="164" fontId="9" fillId="26" borderId="0" xfId="1" applyFont="1" applyFill="1" applyAlignment="1">
      <alignment horizontal="left" wrapText="1"/>
    </xf>
    <xf numFmtId="164" fontId="9" fillId="20" borderId="0" xfId="1" applyFont="1" applyFill="1" applyAlignment="1">
      <alignment horizontal="left" wrapText="1"/>
    </xf>
    <xf numFmtId="164" fontId="9" fillId="4" borderId="0" xfId="1" applyFont="1" applyFill="1" applyAlignment="1">
      <alignment wrapText="1"/>
    </xf>
  </cellXfs>
  <cellStyles count="9">
    <cellStyle name="Excel Built-in Normal" xfId="1"/>
    <cellStyle name="Heading" xfId="2"/>
    <cellStyle name="Heading1" xfId="3"/>
    <cellStyle name="Normalno" xfId="0" builtinId="0"/>
    <cellStyle name="Normalno 2" xfId="8"/>
    <cellStyle name="Normalno 3" xfId="7"/>
    <cellStyle name="Result" xfId="4"/>
    <cellStyle name="Result2" xfId="5"/>
    <cellStyle name="Zarez" xfId="6" builtinId="3"/>
  </cellStyles>
  <dxfs count="0"/>
  <tableStyles count="0" defaultTableStyle="TableStyleMedium2" defaultPivotStyle="PivotStyleLight16"/>
  <colors>
    <mruColors>
      <color rgb="FF33CCCC"/>
      <color rgb="FF33CCFF"/>
      <color rgb="FF00FFFF"/>
      <color rgb="FF009999"/>
      <color rgb="FF006666"/>
      <color rgb="FF336699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4"/>
  <sheetViews>
    <sheetView tabSelected="1" topLeftCell="A2" workbookViewId="0">
      <selection activeCell="A5" sqref="A5:O5"/>
    </sheetView>
  </sheetViews>
  <sheetFormatPr defaultColWidth="8.625" defaultRowHeight="15"/>
  <cols>
    <col min="1" max="1" width="33.875" style="1" customWidth="1"/>
    <col min="2" max="2" width="1.5" style="1" customWidth="1"/>
    <col min="3" max="3" width="4.875" style="1" customWidth="1"/>
    <col min="4" max="4" width="13.25" style="1" hidden="1" customWidth="1"/>
    <col min="5" max="5" width="0.875" style="1" customWidth="1"/>
    <col min="6" max="6" width="13.375" style="1" customWidth="1"/>
    <col min="7" max="7" width="2.375" style="1" customWidth="1"/>
    <col min="8" max="8" width="9.25" style="1" customWidth="1"/>
    <col min="9" max="9" width="5.5" style="1" customWidth="1"/>
    <col min="10" max="10" width="8.625" style="1"/>
    <col min="11" max="11" width="4.875" style="1" customWidth="1"/>
    <col min="12" max="12" width="8.625" style="1"/>
    <col min="13" max="13" width="5.125" style="1" customWidth="1"/>
    <col min="14" max="14" width="8.625" style="1"/>
    <col min="15" max="15" width="4" style="1" customWidth="1"/>
    <col min="16" max="16384" width="8.625" style="1"/>
  </cols>
  <sheetData>
    <row r="1" spans="1:15" ht="8.25" hidden="1" customHeight="1"/>
    <row r="2" spans="1:15" ht="15" customHeight="1">
      <c r="A2" s="44" t="s">
        <v>371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 customHeight="1">
      <c r="A3" s="44" t="s">
        <v>372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 customHeight="1">
      <c r="A4" s="241" t="s">
        <v>373</v>
      </c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</row>
    <row r="5" spans="1:15" ht="21" customHeight="1">
      <c r="A5" s="335" t="s">
        <v>162</v>
      </c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  <c r="N5" s="335"/>
      <c r="O5" s="335"/>
    </row>
    <row r="6" spans="1:15" ht="21" customHeight="1">
      <c r="A6" s="335" t="s">
        <v>329</v>
      </c>
      <c r="B6" s="335"/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</row>
    <row r="7" spans="1:15" ht="21" customHeight="1">
      <c r="A7" s="273"/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</row>
    <row r="8" spans="1:15" ht="16.5" customHeight="1">
      <c r="A8" s="242"/>
      <c r="B8" s="242"/>
      <c r="C8" s="242"/>
      <c r="D8" s="242"/>
      <c r="E8" s="242"/>
      <c r="F8" s="242"/>
      <c r="G8" s="242"/>
      <c r="H8" s="242"/>
      <c r="I8" s="242"/>
      <c r="J8" s="241"/>
      <c r="K8" s="241"/>
      <c r="L8" s="241"/>
      <c r="M8" s="241"/>
      <c r="N8" s="241"/>
      <c r="O8" s="241"/>
    </row>
    <row r="9" spans="1:15" ht="15.75">
      <c r="A9" s="242" t="s">
        <v>140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</row>
    <row r="10" spans="1:15" s="4" customFormat="1" ht="15.75">
      <c r="A10" s="242"/>
      <c r="B10" s="242" t="s">
        <v>0</v>
      </c>
      <c r="C10" s="242"/>
      <c r="D10" s="94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</row>
    <row r="11" spans="1:15" ht="15.75">
      <c r="A11" s="242"/>
      <c r="B11" s="241"/>
      <c r="C11" s="241"/>
      <c r="D11" s="44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</row>
    <row r="12" spans="1:15" customFormat="1" ht="15.75">
      <c r="A12" s="44" t="s">
        <v>330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customFormat="1" ht="15.75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customFormat="1" ht="15.7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ht="15.75" hidden="1">
      <c r="A15" s="241"/>
      <c r="B15" s="241"/>
      <c r="C15" s="241"/>
      <c r="D15" s="241"/>
      <c r="E15" s="241"/>
      <c r="F15" s="241"/>
      <c r="G15" s="241"/>
      <c r="H15" s="241"/>
      <c r="I15" s="241"/>
      <c r="J15" s="241"/>
      <c r="K15" s="241"/>
      <c r="L15" s="241"/>
      <c r="M15" s="241"/>
      <c r="N15" s="241"/>
      <c r="O15" s="241"/>
    </row>
    <row r="16" spans="1:15" ht="15.75">
      <c r="A16" s="242" t="s">
        <v>182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</row>
    <row r="17" spans="1:15" ht="15.75">
      <c r="A17" s="242"/>
      <c r="B17" s="241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</row>
    <row r="18" spans="1:15" ht="9.75" customHeight="1">
      <c r="A18" s="242"/>
      <c r="B18" s="241"/>
      <c r="C18" s="241"/>
      <c r="D18" s="241"/>
      <c r="E18" s="241"/>
      <c r="F18" s="241"/>
      <c r="G18" s="241"/>
      <c r="H18" s="241"/>
      <c r="I18" s="241"/>
      <c r="J18" s="241"/>
      <c r="K18" s="241"/>
      <c r="L18" s="241"/>
      <c r="M18" s="241"/>
      <c r="N18" s="241"/>
      <c r="O18" s="241"/>
    </row>
    <row r="19" spans="1:15" ht="52.5" customHeight="1">
      <c r="A19" s="314"/>
      <c r="B19" s="315"/>
      <c r="C19" s="315"/>
      <c r="D19" s="315"/>
      <c r="E19" s="316"/>
      <c r="F19" s="317" t="s">
        <v>331</v>
      </c>
      <c r="G19" s="318"/>
      <c r="H19" s="317" t="s">
        <v>343</v>
      </c>
      <c r="I19" s="318"/>
      <c r="J19" s="317" t="s">
        <v>334</v>
      </c>
      <c r="K19" s="318"/>
      <c r="L19" s="317" t="s">
        <v>265</v>
      </c>
      <c r="M19" s="318"/>
      <c r="N19" s="317" t="s">
        <v>348</v>
      </c>
      <c r="O19" s="318"/>
    </row>
    <row r="20" spans="1:15" ht="15.75" customHeight="1">
      <c r="A20" s="329" t="s">
        <v>183</v>
      </c>
      <c r="B20" s="330"/>
      <c r="C20" s="330"/>
      <c r="D20" s="330"/>
      <c r="E20" s="331"/>
      <c r="F20" s="296">
        <f>F22+F24</f>
        <v>3333549.01</v>
      </c>
      <c r="G20" s="297"/>
      <c r="H20" s="296">
        <f>H22+H24</f>
        <v>8404192.25</v>
      </c>
      <c r="I20" s="297"/>
      <c r="J20" s="296">
        <f>J22+J24</f>
        <v>5069144.7299999995</v>
      </c>
      <c r="K20" s="297"/>
      <c r="L20" s="296">
        <f>L22+L24</f>
        <v>4148967.07</v>
      </c>
      <c r="M20" s="297"/>
      <c r="N20" s="296">
        <f>N22+N24</f>
        <v>4265422.63</v>
      </c>
      <c r="O20" s="297"/>
    </row>
    <row r="21" spans="1:15" ht="11.25" customHeight="1">
      <c r="A21" s="332"/>
      <c r="B21" s="333"/>
      <c r="C21" s="333"/>
      <c r="D21" s="333"/>
      <c r="E21" s="334"/>
      <c r="F21" s="298"/>
      <c r="G21" s="299"/>
      <c r="H21" s="298"/>
      <c r="I21" s="299"/>
      <c r="J21" s="298"/>
      <c r="K21" s="299"/>
      <c r="L21" s="298"/>
      <c r="M21" s="299"/>
      <c r="N21" s="298"/>
      <c r="O21" s="299"/>
    </row>
    <row r="22" spans="1:15" ht="15.75" customHeight="1">
      <c r="A22" s="321" t="s">
        <v>184</v>
      </c>
      <c r="B22" s="322"/>
      <c r="C22" s="322"/>
      <c r="D22" s="322"/>
      <c r="E22" s="323"/>
      <c r="F22" s="306">
        <v>3090308.59</v>
      </c>
      <c r="G22" s="307"/>
      <c r="H22" s="306">
        <v>8212034.8099999996</v>
      </c>
      <c r="I22" s="307"/>
      <c r="J22" s="306">
        <v>4921693.0199999996</v>
      </c>
      <c r="K22" s="307"/>
      <c r="L22" s="306">
        <v>4033967.07</v>
      </c>
      <c r="M22" s="307"/>
      <c r="N22" s="306">
        <v>4260422.63</v>
      </c>
      <c r="O22" s="307"/>
    </row>
    <row r="23" spans="1:15" ht="4.5" customHeight="1">
      <c r="A23" s="324"/>
      <c r="B23" s="325"/>
      <c r="C23" s="325"/>
      <c r="D23" s="325"/>
      <c r="E23" s="326"/>
      <c r="F23" s="308"/>
      <c r="G23" s="309"/>
      <c r="H23" s="308"/>
      <c r="I23" s="309"/>
      <c r="J23" s="308"/>
      <c r="K23" s="309"/>
      <c r="L23" s="308"/>
      <c r="M23" s="309"/>
      <c r="N23" s="308"/>
      <c r="O23" s="309"/>
    </row>
    <row r="24" spans="1:15" ht="15.75" customHeight="1">
      <c r="A24" s="321" t="s">
        <v>299</v>
      </c>
      <c r="B24" s="322"/>
      <c r="C24" s="322"/>
      <c r="D24" s="322"/>
      <c r="E24" s="323"/>
      <c r="F24" s="306">
        <v>243240.42</v>
      </c>
      <c r="G24" s="307"/>
      <c r="H24" s="306">
        <v>192157.44</v>
      </c>
      <c r="I24" s="307"/>
      <c r="J24" s="306">
        <v>147451.71</v>
      </c>
      <c r="K24" s="307"/>
      <c r="L24" s="306">
        <v>115000</v>
      </c>
      <c r="M24" s="307"/>
      <c r="N24" s="306">
        <v>5000</v>
      </c>
      <c r="O24" s="307"/>
    </row>
    <row r="25" spans="1:15" ht="6.75" customHeight="1">
      <c r="A25" s="324"/>
      <c r="B25" s="325"/>
      <c r="C25" s="325"/>
      <c r="D25" s="325"/>
      <c r="E25" s="326"/>
      <c r="F25" s="308"/>
      <c r="G25" s="309"/>
      <c r="H25" s="308"/>
      <c r="I25" s="309"/>
      <c r="J25" s="308"/>
      <c r="K25" s="309"/>
      <c r="L25" s="308"/>
      <c r="M25" s="309"/>
      <c r="N25" s="308"/>
      <c r="O25" s="309"/>
    </row>
    <row r="26" spans="1:15" ht="15.75" customHeight="1">
      <c r="A26" s="329" t="s">
        <v>185</v>
      </c>
      <c r="B26" s="330"/>
      <c r="C26" s="330"/>
      <c r="D26" s="330"/>
      <c r="E26" s="331"/>
      <c r="F26" s="296">
        <f>F28+F30</f>
        <v>3026335.2199999997</v>
      </c>
      <c r="G26" s="297"/>
      <c r="H26" s="296">
        <f>H28+H30</f>
        <v>8940804.9499999993</v>
      </c>
      <c r="I26" s="297"/>
      <c r="J26" s="296">
        <f>J28+J30</f>
        <v>5211203.17</v>
      </c>
      <c r="K26" s="297"/>
      <c r="L26" s="296">
        <f>L28+L30</f>
        <v>3989589.88</v>
      </c>
      <c r="M26" s="297"/>
      <c r="N26" s="296">
        <f>N28+N30</f>
        <v>4106045.4400000004</v>
      </c>
      <c r="O26" s="297"/>
    </row>
    <row r="27" spans="1:15" ht="9.75" customHeight="1">
      <c r="A27" s="332"/>
      <c r="B27" s="333"/>
      <c r="C27" s="333"/>
      <c r="D27" s="333"/>
      <c r="E27" s="334"/>
      <c r="F27" s="298"/>
      <c r="G27" s="299"/>
      <c r="H27" s="298"/>
      <c r="I27" s="299"/>
      <c r="J27" s="298"/>
      <c r="K27" s="299"/>
      <c r="L27" s="298"/>
      <c r="M27" s="299"/>
      <c r="N27" s="298"/>
      <c r="O27" s="299"/>
    </row>
    <row r="28" spans="1:15" ht="15.75" customHeight="1">
      <c r="A28" s="321" t="s">
        <v>186</v>
      </c>
      <c r="B28" s="322"/>
      <c r="C28" s="322"/>
      <c r="D28" s="322"/>
      <c r="E28" s="323"/>
      <c r="F28" s="306">
        <v>1490792.4</v>
      </c>
      <c r="G28" s="307"/>
      <c r="H28" s="306">
        <v>2214255.5499999998</v>
      </c>
      <c r="I28" s="307"/>
      <c r="J28" s="306">
        <v>2275594.0099999998</v>
      </c>
      <c r="K28" s="307"/>
      <c r="L28" s="306">
        <v>2248607.84</v>
      </c>
      <c r="M28" s="307"/>
      <c r="N28" s="306">
        <v>2016530.37</v>
      </c>
      <c r="O28" s="307"/>
    </row>
    <row r="29" spans="1:15" ht="5.25" customHeight="1">
      <c r="A29" s="324"/>
      <c r="B29" s="325"/>
      <c r="C29" s="325"/>
      <c r="D29" s="325"/>
      <c r="E29" s="326"/>
      <c r="F29" s="308"/>
      <c r="G29" s="309"/>
      <c r="H29" s="308"/>
      <c r="I29" s="309"/>
      <c r="J29" s="308"/>
      <c r="K29" s="309"/>
      <c r="L29" s="308"/>
      <c r="M29" s="309"/>
      <c r="N29" s="308"/>
      <c r="O29" s="309"/>
    </row>
    <row r="30" spans="1:15" ht="15.75" customHeight="1">
      <c r="A30" s="321" t="s">
        <v>300</v>
      </c>
      <c r="B30" s="322"/>
      <c r="C30" s="322"/>
      <c r="D30" s="322"/>
      <c r="E30" s="323"/>
      <c r="F30" s="306">
        <v>1535542.82</v>
      </c>
      <c r="G30" s="307"/>
      <c r="H30" s="306">
        <v>6726549.4000000004</v>
      </c>
      <c r="I30" s="307"/>
      <c r="J30" s="306">
        <v>2935609.16</v>
      </c>
      <c r="K30" s="307"/>
      <c r="L30" s="306">
        <v>1740982.04</v>
      </c>
      <c r="M30" s="307"/>
      <c r="N30" s="306">
        <v>2089515.07</v>
      </c>
      <c r="O30" s="307"/>
    </row>
    <row r="31" spans="1:15" ht="6.75" customHeight="1">
      <c r="A31" s="324"/>
      <c r="B31" s="325"/>
      <c r="C31" s="325"/>
      <c r="D31" s="325"/>
      <c r="E31" s="326"/>
      <c r="F31" s="308"/>
      <c r="G31" s="309"/>
      <c r="H31" s="308"/>
      <c r="I31" s="309"/>
      <c r="J31" s="308"/>
      <c r="K31" s="309"/>
      <c r="L31" s="308"/>
      <c r="M31" s="309"/>
      <c r="N31" s="308"/>
      <c r="O31" s="309"/>
    </row>
    <row r="32" spans="1:15" ht="15.75" customHeight="1">
      <c r="A32" s="329" t="s">
        <v>187</v>
      </c>
      <c r="B32" s="330"/>
      <c r="C32" s="330"/>
      <c r="D32" s="330"/>
      <c r="E32" s="331"/>
      <c r="F32" s="296">
        <f>F20-F26</f>
        <v>307213.79000000004</v>
      </c>
      <c r="G32" s="297"/>
      <c r="H32" s="296">
        <f>H20-H26</f>
        <v>-536612.69999999925</v>
      </c>
      <c r="I32" s="297"/>
      <c r="J32" s="296">
        <f>J20-J26</f>
        <v>-142058.44000000041</v>
      </c>
      <c r="K32" s="297"/>
      <c r="L32" s="296">
        <f>L20-L26</f>
        <v>159377.18999999994</v>
      </c>
      <c r="M32" s="297"/>
      <c r="N32" s="296">
        <f>N20-N26</f>
        <v>159377.18999999948</v>
      </c>
      <c r="O32" s="297"/>
    </row>
    <row r="33" spans="1:16" ht="11.25" customHeight="1">
      <c r="A33" s="332"/>
      <c r="B33" s="333"/>
      <c r="C33" s="333"/>
      <c r="D33" s="333"/>
      <c r="E33" s="334"/>
      <c r="F33" s="298"/>
      <c r="G33" s="299"/>
      <c r="H33" s="298"/>
      <c r="I33" s="299"/>
      <c r="J33" s="298"/>
      <c r="K33" s="299"/>
      <c r="L33" s="298"/>
      <c r="M33" s="299"/>
      <c r="N33" s="298"/>
      <c r="O33" s="299"/>
    </row>
    <row r="34" spans="1:16" ht="15.75">
      <c r="A34" s="241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6" ht="15.75">
      <c r="A35" s="241"/>
      <c r="B35" s="2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</row>
    <row r="36" spans="1:16" ht="15.75">
      <c r="A36" s="241"/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</row>
    <row r="37" spans="1:16" ht="15.75">
      <c r="A37" s="242" t="s">
        <v>188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</row>
    <row r="38" spans="1:16" ht="47.25" customHeight="1">
      <c r="A38" s="312"/>
      <c r="B38" s="312"/>
      <c r="C38" s="312"/>
      <c r="D38" s="312"/>
      <c r="E38" s="312"/>
      <c r="F38" s="328" t="s">
        <v>331</v>
      </c>
      <c r="G38" s="328"/>
      <c r="H38" s="328" t="s">
        <v>343</v>
      </c>
      <c r="I38" s="328"/>
      <c r="J38" s="328" t="s">
        <v>349</v>
      </c>
      <c r="K38" s="328"/>
      <c r="L38" s="328" t="s">
        <v>265</v>
      </c>
      <c r="M38" s="328"/>
      <c r="N38" s="328" t="s">
        <v>335</v>
      </c>
      <c r="O38" s="328"/>
    </row>
    <row r="39" spans="1:16" ht="15.75" customHeight="1">
      <c r="A39" s="304" t="s">
        <v>301</v>
      </c>
      <c r="B39" s="304"/>
      <c r="C39" s="304"/>
      <c r="D39" s="304"/>
      <c r="E39" s="304"/>
      <c r="F39" s="310">
        <v>423285.72</v>
      </c>
      <c r="G39" s="310"/>
      <c r="H39" s="310">
        <v>628246.34</v>
      </c>
      <c r="I39" s="310"/>
      <c r="J39" s="310">
        <v>255417.31</v>
      </c>
      <c r="K39" s="310"/>
      <c r="L39" s="310">
        <v>3981.68</v>
      </c>
      <c r="M39" s="310"/>
      <c r="N39" s="310">
        <v>3981.68</v>
      </c>
      <c r="O39" s="310"/>
    </row>
    <row r="40" spans="1:16" ht="13.5" customHeight="1">
      <c r="A40" s="304"/>
      <c r="B40" s="304"/>
      <c r="C40" s="304"/>
      <c r="D40" s="304"/>
      <c r="E40" s="304"/>
      <c r="F40" s="310"/>
      <c r="G40" s="310"/>
      <c r="H40" s="310"/>
      <c r="I40" s="310"/>
      <c r="J40" s="310"/>
      <c r="K40" s="310"/>
      <c r="L40" s="310"/>
      <c r="M40" s="310"/>
      <c r="N40" s="310"/>
      <c r="O40" s="310"/>
    </row>
    <row r="41" spans="1:16" ht="15.75" customHeight="1">
      <c r="A41" s="304" t="s">
        <v>302</v>
      </c>
      <c r="B41" s="304"/>
      <c r="C41" s="304"/>
      <c r="D41" s="304"/>
      <c r="E41" s="304"/>
      <c r="F41" s="310">
        <v>23100</v>
      </c>
      <c r="G41" s="310"/>
      <c r="H41" s="310">
        <v>91633.64</v>
      </c>
      <c r="I41" s="310"/>
      <c r="J41" s="310">
        <v>163358.87</v>
      </c>
      <c r="K41" s="310"/>
      <c r="L41" s="310">
        <v>163358.87</v>
      </c>
      <c r="M41" s="310"/>
      <c r="N41" s="310">
        <v>163358.87</v>
      </c>
      <c r="O41" s="310"/>
    </row>
    <row r="42" spans="1:16" ht="13.5" customHeight="1">
      <c r="A42" s="304"/>
      <c r="B42" s="304"/>
      <c r="C42" s="304"/>
      <c r="D42" s="304"/>
      <c r="E42" s="304"/>
      <c r="F42" s="310"/>
      <c r="G42" s="310"/>
      <c r="H42" s="310"/>
      <c r="I42" s="310"/>
      <c r="J42" s="310"/>
      <c r="K42" s="310"/>
      <c r="L42" s="310"/>
      <c r="M42" s="310"/>
      <c r="N42" s="310"/>
      <c r="O42" s="310"/>
    </row>
    <row r="43" spans="1:16" ht="15.75" customHeight="1">
      <c r="A43" s="327" t="s">
        <v>189</v>
      </c>
      <c r="B43" s="327"/>
      <c r="C43" s="327"/>
      <c r="D43" s="327"/>
      <c r="E43" s="327"/>
      <c r="F43" s="305">
        <f>F39-F41</f>
        <v>400185.72</v>
      </c>
      <c r="G43" s="305"/>
      <c r="H43" s="305">
        <f>H39-H41</f>
        <v>536612.69999999995</v>
      </c>
      <c r="I43" s="305"/>
      <c r="J43" s="305">
        <f>J39-J41</f>
        <v>92058.44</v>
      </c>
      <c r="K43" s="305"/>
      <c r="L43" s="305">
        <f>L39-L41</f>
        <v>-159377.19</v>
      </c>
      <c r="M43" s="305"/>
      <c r="N43" s="305">
        <f>N39-N41</f>
        <v>-159377.19</v>
      </c>
      <c r="O43" s="305"/>
    </row>
    <row r="44" spans="1:16" ht="5.25" customHeight="1">
      <c r="A44" s="327"/>
      <c r="B44" s="327"/>
      <c r="C44" s="327"/>
      <c r="D44" s="327"/>
      <c r="E44" s="327"/>
      <c r="F44" s="305"/>
      <c r="G44" s="305"/>
      <c r="H44" s="305"/>
      <c r="I44" s="305"/>
      <c r="J44" s="305"/>
      <c r="K44" s="305"/>
      <c r="L44" s="305"/>
      <c r="M44" s="305"/>
      <c r="N44" s="305"/>
      <c r="O44" s="305"/>
    </row>
    <row r="45" spans="1:16" ht="15.75">
      <c r="A45" s="241"/>
      <c r="B45" s="241"/>
      <c r="C45" s="241"/>
      <c r="D45" s="241"/>
      <c r="E45" s="241"/>
      <c r="F45" s="241"/>
      <c r="G45" s="241"/>
      <c r="H45" s="241"/>
      <c r="I45" s="241"/>
      <c r="J45" s="241"/>
      <c r="K45" s="241"/>
      <c r="L45" s="241"/>
      <c r="M45" s="241"/>
      <c r="N45" s="241"/>
      <c r="O45" s="241"/>
    </row>
    <row r="46" spans="1:16" ht="15.75">
      <c r="A46" s="94" t="s">
        <v>246</v>
      </c>
      <c r="B46" s="244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241"/>
    </row>
    <row r="47" spans="1:16" ht="45" customHeight="1">
      <c r="A47" s="314"/>
      <c r="B47" s="315"/>
      <c r="C47" s="315"/>
      <c r="D47" s="316"/>
      <c r="E47" s="317" t="s">
        <v>332</v>
      </c>
      <c r="F47" s="318"/>
      <c r="G47" s="319" t="s">
        <v>333</v>
      </c>
      <c r="H47" s="320"/>
      <c r="I47" s="319" t="s">
        <v>334</v>
      </c>
      <c r="J47" s="320"/>
      <c r="K47" s="319" t="s">
        <v>266</v>
      </c>
      <c r="L47" s="320"/>
      <c r="M47" s="319" t="s">
        <v>335</v>
      </c>
      <c r="N47" s="320"/>
      <c r="O47" s="2"/>
      <c r="P47" s="241"/>
    </row>
    <row r="48" spans="1:16" ht="10.5" customHeight="1">
      <c r="A48" s="321" t="s">
        <v>244</v>
      </c>
      <c r="B48" s="322"/>
      <c r="C48" s="322"/>
      <c r="D48" s="323"/>
      <c r="E48" s="296">
        <v>67010.67</v>
      </c>
      <c r="F48" s="297"/>
      <c r="G48" s="296">
        <v>0</v>
      </c>
      <c r="H48" s="297"/>
      <c r="I48" s="300">
        <f>J32+J43</f>
        <v>-50000.000000000407</v>
      </c>
      <c r="J48" s="301"/>
      <c r="K48" s="296">
        <v>0</v>
      </c>
      <c r="L48" s="297"/>
      <c r="M48" s="296">
        <v>0</v>
      </c>
      <c r="N48" s="297"/>
      <c r="O48" s="241"/>
    </row>
    <row r="49" spans="1:15" ht="11.25" customHeight="1">
      <c r="A49" s="324"/>
      <c r="B49" s="325"/>
      <c r="C49" s="325"/>
      <c r="D49" s="326"/>
      <c r="E49" s="298"/>
      <c r="F49" s="299"/>
      <c r="G49" s="298"/>
      <c r="H49" s="299"/>
      <c r="I49" s="302"/>
      <c r="J49" s="303"/>
      <c r="K49" s="298"/>
      <c r="L49" s="299"/>
      <c r="M49" s="298"/>
      <c r="N49" s="299"/>
      <c r="O49" s="241"/>
    </row>
    <row r="50" spans="1:15" ht="15.75" customHeight="1">
      <c r="A50" s="290" t="s">
        <v>247</v>
      </c>
      <c r="B50" s="291"/>
      <c r="C50" s="291"/>
      <c r="D50" s="292"/>
      <c r="E50" s="296">
        <v>707399.51</v>
      </c>
      <c r="F50" s="297"/>
      <c r="G50" s="296">
        <v>0</v>
      </c>
      <c r="H50" s="297"/>
      <c r="I50" s="300">
        <v>0</v>
      </c>
      <c r="J50" s="301"/>
      <c r="K50" s="296">
        <v>0</v>
      </c>
      <c r="L50" s="297"/>
      <c r="M50" s="296">
        <v>0</v>
      </c>
      <c r="N50" s="297"/>
      <c r="O50" s="241"/>
    </row>
    <row r="51" spans="1:15" ht="14.25" customHeight="1">
      <c r="A51" s="293"/>
      <c r="B51" s="294"/>
      <c r="C51" s="294"/>
      <c r="D51" s="295"/>
      <c r="E51" s="298"/>
      <c r="F51" s="299"/>
      <c r="G51" s="298"/>
      <c r="H51" s="299"/>
      <c r="I51" s="302"/>
      <c r="J51" s="303"/>
      <c r="K51" s="298"/>
      <c r="L51" s="299"/>
      <c r="M51" s="298"/>
      <c r="N51" s="299"/>
      <c r="O51" s="241"/>
    </row>
    <row r="52" spans="1:15" ht="15.75" customHeight="1">
      <c r="A52" s="290" t="s">
        <v>245</v>
      </c>
      <c r="B52" s="291"/>
      <c r="C52" s="291"/>
      <c r="D52" s="292"/>
      <c r="E52" s="296">
        <f>E48+E50</f>
        <v>774410.18</v>
      </c>
      <c r="F52" s="297"/>
      <c r="G52" s="296">
        <v>0</v>
      </c>
      <c r="H52" s="297"/>
      <c r="I52" s="300">
        <f>I36+I43+I50</f>
        <v>0</v>
      </c>
      <c r="J52" s="301"/>
      <c r="K52" s="296">
        <f>K36+K43+K50</f>
        <v>0</v>
      </c>
      <c r="L52" s="297"/>
      <c r="M52" s="296">
        <f>M36+M43+M50</f>
        <v>0</v>
      </c>
      <c r="N52" s="297"/>
      <c r="O52" s="241"/>
    </row>
    <row r="53" spans="1:15" ht="28.5" customHeight="1">
      <c r="A53" s="293"/>
      <c r="B53" s="294"/>
      <c r="C53" s="294"/>
      <c r="D53" s="295"/>
      <c r="E53" s="298"/>
      <c r="F53" s="299"/>
      <c r="G53" s="298"/>
      <c r="H53" s="299"/>
      <c r="I53" s="302"/>
      <c r="J53" s="303"/>
      <c r="K53" s="298"/>
      <c r="L53" s="299"/>
      <c r="M53" s="298"/>
      <c r="N53" s="299"/>
      <c r="O53" s="241"/>
    </row>
    <row r="54" spans="1:15" ht="17.25" customHeight="1">
      <c r="A54" s="44"/>
      <c r="B54" s="44"/>
      <c r="C54" s="44"/>
      <c r="D54" s="4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41"/>
    </row>
    <row r="55" spans="1:15" ht="15.75">
      <c r="A55" s="244" t="s">
        <v>239</v>
      </c>
      <c r="B55" s="44"/>
      <c r="C55" s="44"/>
      <c r="D55" s="44"/>
      <c r="E55" s="44"/>
      <c r="F55" s="243"/>
      <c r="G55" s="243"/>
      <c r="H55" s="44"/>
      <c r="I55" s="44"/>
      <c r="J55" s="44"/>
      <c r="K55" s="44"/>
      <c r="L55" s="44"/>
      <c r="M55" s="44"/>
      <c r="N55" s="44"/>
      <c r="O55" s="241"/>
    </row>
    <row r="56" spans="1:15" ht="47.25" customHeight="1">
      <c r="A56" s="312"/>
      <c r="B56" s="312"/>
      <c r="C56" s="312"/>
      <c r="D56" s="312"/>
      <c r="E56" s="313" t="s">
        <v>332</v>
      </c>
      <c r="F56" s="313"/>
      <c r="G56" s="313" t="s">
        <v>333</v>
      </c>
      <c r="H56" s="313"/>
      <c r="I56" s="313" t="s">
        <v>334</v>
      </c>
      <c r="J56" s="313"/>
      <c r="K56" s="313" t="s">
        <v>266</v>
      </c>
      <c r="L56" s="313"/>
      <c r="M56" s="313" t="s">
        <v>335</v>
      </c>
      <c r="N56" s="313"/>
      <c r="O56" s="241"/>
    </row>
    <row r="57" spans="1:15" ht="15.75">
      <c r="A57" s="304" t="s">
        <v>240</v>
      </c>
      <c r="B57" s="304"/>
      <c r="C57" s="304"/>
      <c r="D57" s="304"/>
      <c r="E57" s="305">
        <v>0</v>
      </c>
      <c r="F57" s="305"/>
      <c r="G57" s="305">
        <v>0</v>
      </c>
      <c r="H57" s="305"/>
      <c r="I57" s="305">
        <v>0</v>
      </c>
      <c r="J57" s="305"/>
      <c r="K57" s="305">
        <v>0</v>
      </c>
      <c r="L57" s="305"/>
      <c r="M57" s="305">
        <v>0</v>
      </c>
      <c r="N57" s="305"/>
      <c r="O57" s="241"/>
    </row>
    <row r="58" spans="1:15" ht="15.75">
      <c r="A58" s="304"/>
      <c r="B58" s="304"/>
      <c r="C58" s="304"/>
      <c r="D58" s="304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241"/>
    </row>
    <row r="59" spans="1:15" ht="15.75">
      <c r="A59" s="304" t="s">
        <v>241</v>
      </c>
      <c r="B59" s="304"/>
      <c r="C59" s="304"/>
      <c r="D59" s="304"/>
      <c r="E59" s="305">
        <v>0</v>
      </c>
      <c r="F59" s="305"/>
      <c r="G59" s="305">
        <v>0</v>
      </c>
      <c r="H59" s="305"/>
      <c r="I59" s="305">
        <v>0</v>
      </c>
      <c r="J59" s="305"/>
      <c r="K59" s="305">
        <v>0</v>
      </c>
      <c r="L59" s="305"/>
      <c r="M59" s="305">
        <v>0</v>
      </c>
      <c r="N59" s="305"/>
      <c r="O59" s="241"/>
    </row>
    <row r="60" spans="1:15" ht="15.75">
      <c r="A60" s="304"/>
      <c r="B60" s="304"/>
      <c r="C60" s="304"/>
      <c r="D60" s="304"/>
      <c r="E60" s="305"/>
      <c r="F60" s="305"/>
      <c r="G60" s="305"/>
      <c r="H60" s="305"/>
      <c r="I60" s="305"/>
      <c r="J60" s="305"/>
      <c r="K60" s="305"/>
      <c r="L60" s="305"/>
      <c r="M60" s="305"/>
      <c r="N60" s="305"/>
      <c r="O60" s="241"/>
    </row>
    <row r="61" spans="1:15" ht="15.75">
      <c r="A61" s="311" t="s">
        <v>242</v>
      </c>
      <c r="B61" s="311"/>
      <c r="C61" s="311"/>
      <c r="D61" s="311"/>
      <c r="E61" s="305">
        <v>0</v>
      </c>
      <c r="F61" s="305"/>
      <c r="G61" s="305">
        <v>0</v>
      </c>
      <c r="H61" s="305"/>
      <c r="I61" s="305">
        <v>0</v>
      </c>
      <c r="J61" s="305"/>
      <c r="K61" s="305">
        <v>0</v>
      </c>
      <c r="L61" s="305"/>
      <c r="M61" s="305">
        <v>0</v>
      </c>
      <c r="N61" s="305"/>
      <c r="O61" s="241"/>
    </row>
    <row r="62" spans="1:15" ht="4.5" customHeight="1">
      <c r="A62" s="311"/>
      <c r="B62" s="311"/>
      <c r="C62" s="311"/>
      <c r="D62" s="311"/>
      <c r="E62" s="305"/>
      <c r="F62" s="305"/>
      <c r="G62" s="305"/>
      <c r="H62" s="305"/>
      <c r="I62" s="305"/>
      <c r="J62" s="305"/>
      <c r="K62" s="305"/>
      <c r="L62" s="305"/>
      <c r="M62" s="305"/>
      <c r="N62" s="305"/>
      <c r="O62" s="241"/>
    </row>
    <row r="63" spans="1:15" ht="30" customHeight="1">
      <c r="A63" s="304" t="s">
        <v>243</v>
      </c>
      <c r="B63" s="304"/>
      <c r="C63" s="304"/>
      <c r="D63" s="304"/>
      <c r="E63" s="305">
        <v>0</v>
      </c>
      <c r="F63" s="305"/>
      <c r="G63" s="305">
        <v>0</v>
      </c>
      <c r="H63" s="305"/>
      <c r="I63" s="305">
        <v>0</v>
      </c>
      <c r="J63" s="305"/>
      <c r="K63" s="305">
        <v>0</v>
      </c>
      <c r="L63" s="305"/>
      <c r="M63" s="305">
        <v>0</v>
      </c>
      <c r="N63" s="305"/>
      <c r="O63" s="241"/>
    </row>
    <row r="64" spans="1:15" ht="6.75" hidden="1" customHeight="1">
      <c r="A64" s="304"/>
      <c r="B64" s="304"/>
      <c r="C64" s="304"/>
      <c r="D64" s="304"/>
      <c r="E64" s="305"/>
      <c r="F64" s="305"/>
      <c r="G64" s="305"/>
      <c r="H64" s="305"/>
      <c r="I64" s="305"/>
      <c r="J64" s="305"/>
      <c r="K64" s="305"/>
      <c r="L64" s="305"/>
      <c r="M64" s="305"/>
      <c r="N64" s="305"/>
      <c r="O64" s="241"/>
    </row>
  </sheetData>
  <mergeCells count="128">
    <mergeCell ref="A5:O5"/>
    <mergeCell ref="A6:O6"/>
    <mergeCell ref="J19:K19"/>
    <mergeCell ref="L19:M19"/>
    <mergeCell ref="N19:O19"/>
    <mergeCell ref="A20:E21"/>
    <mergeCell ref="A19:E19"/>
    <mergeCell ref="F19:G19"/>
    <mergeCell ref="H19:I19"/>
    <mergeCell ref="F20:G21"/>
    <mergeCell ref="H20:I21"/>
    <mergeCell ref="J20:K21"/>
    <mergeCell ref="L20:M21"/>
    <mergeCell ref="N20:O21"/>
    <mergeCell ref="A24:E25"/>
    <mergeCell ref="F24:G25"/>
    <mergeCell ref="H24:I25"/>
    <mergeCell ref="J24:K25"/>
    <mergeCell ref="L24:M25"/>
    <mergeCell ref="N24:O25"/>
    <mergeCell ref="A22:E23"/>
    <mergeCell ref="F22:G23"/>
    <mergeCell ref="H22:I23"/>
    <mergeCell ref="J22:K23"/>
    <mergeCell ref="L22:M23"/>
    <mergeCell ref="N22:O23"/>
    <mergeCell ref="A32:E33"/>
    <mergeCell ref="A30:E31"/>
    <mergeCell ref="A28:E29"/>
    <mergeCell ref="F28:G29"/>
    <mergeCell ref="H28:I29"/>
    <mergeCell ref="J28:K29"/>
    <mergeCell ref="L28:M29"/>
    <mergeCell ref="N28:O29"/>
    <mergeCell ref="A26:E27"/>
    <mergeCell ref="F26:G27"/>
    <mergeCell ref="H26:I27"/>
    <mergeCell ref="J26:K27"/>
    <mergeCell ref="L26:M27"/>
    <mergeCell ref="N26:O27"/>
    <mergeCell ref="A41:E42"/>
    <mergeCell ref="J41:K42"/>
    <mergeCell ref="L41:M42"/>
    <mergeCell ref="N41:O42"/>
    <mergeCell ref="N38:O38"/>
    <mergeCell ref="A39:E40"/>
    <mergeCell ref="A38:E38"/>
    <mergeCell ref="F38:G38"/>
    <mergeCell ref="H38:I38"/>
    <mergeCell ref="J38:K38"/>
    <mergeCell ref="L38:M38"/>
    <mergeCell ref="L39:M40"/>
    <mergeCell ref="N39:O40"/>
    <mergeCell ref="A47:D47"/>
    <mergeCell ref="E47:F47"/>
    <mergeCell ref="G47:H47"/>
    <mergeCell ref="I47:J47"/>
    <mergeCell ref="K47:L47"/>
    <mergeCell ref="M47:N47"/>
    <mergeCell ref="A48:D49"/>
    <mergeCell ref="A43:E44"/>
    <mergeCell ref="J43:K44"/>
    <mergeCell ref="L43:M44"/>
    <mergeCell ref="N43:O44"/>
    <mergeCell ref="A56:D56"/>
    <mergeCell ref="E56:F56"/>
    <mergeCell ref="G56:H56"/>
    <mergeCell ref="I56:J56"/>
    <mergeCell ref="K56:L56"/>
    <mergeCell ref="M56:N56"/>
    <mergeCell ref="A57:D58"/>
    <mergeCell ref="E57:F58"/>
    <mergeCell ref="G57:H58"/>
    <mergeCell ref="I57:J58"/>
    <mergeCell ref="K57:L58"/>
    <mergeCell ref="M57:N58"/>
    <mergeCell ref="E59:F60"/>
    <mergeCell ref="G59:H60"/>
    <mergeCell ref="I59:J60"/>
    <mergeCell ref="K59:L60"/>
    <mergeCell ref="M59:N60"/>
    <mergeCell ref="A61:D62"/>
    <mergeCell ref="E61:F62"/>
    <mergeCell ref="G61:H62"/>
    <mergeCell ref="I61:J62"/>
    <mergeCell ref="K61:L62"/>
    <mergeCell ref="M61:N62"/>
    <mergeCell ref="A63:D64"/>
    <mergeCell ref="E63:F64"/>
    <mergeCell ref="G63:H64"/>
    <mergeCell ref="I63:J64"/>
    <mergeCell ref="K63:L64"/>
    <mergeCell ref="M63:N64"/>
    <mergeCell ref="F32:G33"/>
    <mergeCell ref="F30:G31"/>
    <mergeCell ref="H30:I31"/>
    <mergeCell ref="H32:I33"/>
    <mergeCell ref="J30:K31"/>
    <mergeCell ref="J32:K33"/>
    <mergeCell ref="L30:M31"/>
    <mergeCell ref="L32:M33"/>
    <mergeCell ref="N30:O31"/>
    <mergeCell ref="N32:O33"/>
    <mergeCell ref="F39:G40"/>
    <mergeCell ref="F41:G42"/>
    <mergeCell ref="F43:G44"/>
    <mergeCell ref="H39:I40"/>
    <mergeCell ref="H41:I42"/>
    <mergeCell ref="H43:I44"/>
    <mergeCell ref="J39:K40"/>
    <mergeCell ref="A59:D60"/>
    <mergeCell ref="A52:D53"/>
    <mergeCell ref="E52:F53"/>
    <mergeCell ref="G52:H53"/>
    <mergeCell ref="I52:J53"/>
    <mergeCell ref="K52:L53"/>
    <mergeCell ref="M52:N53"/>
    <mergeCell ref="E48:F49"/>
    <mergeCell ref="G48:H49"/>
    <mergeCell ref="I48:J49"/>
    <mergeCell ref="K48:L49"/>
    <mergeCell ref="M48:N49"/>
    <mergeCell ref="A50:D51"/>
    <mergeCell ref="E50:F51"/>
    <mergeCell ref="G50:H51"/>
    <mergeCell ref="I50:J51"/>
    <mergeCell ref="K50:L51"/>
    <mergeCell ref="M50:N51"/>
  </mergeCells>
  <pageMargins left="0.70826771653543308" right="0.70826771653543308" top="1.1417322834645671" bottom="1.1417322834645671" header="0.74803149606299213" footer="0.74803149606299213"/>
  <pageSetup paperSize="9" scale="85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1"/>
  <sheetViews>
    <sheetView workbookViewId="0">
      <selection activeCell="Q38" sqref="Q38"/>
    </sheetView>
  </sheetViews>
  <sheetFormatPr defaultRowHeight="14.25"/>
  <cols>
    <col min="1" max="2" width="7" customWidth="1"/>
    <col min="3" max="3" width="9" customWidth="1"/>
    <col min="6" max="6" width="5.375" customWidth="1"/>
    <col min="8" max="8" width="4.25" customWidth="1"/>
    <col min="10" max="10" width="4.5" customWidth="1"/>
    <col min="12" max="12" width="4.25" customWidth="1"/>
    <col min="14" max="14" width="6.375" customWidth="1"/>
  </cols>
  <sheetData>
    <row r="2" spans="1:14" ht="15.75">
      <c r="A2" s="44" t="s">
        <v>336</v>
      </c>
    </row>
    <row r="3" spans="1:14" ht="15.75">
      <c r="A3" s="44" t="s">
        <v>257</v>
      </c>
    </row>
    <row r="6" spans="1:14" ht="15.75">
      <c r="A6" s="344" t="s">
        <v>190</v>
      </c>
      <c r="B6" s="344"/>
      <c r="C6" s="344"/>
      <c r="D6" s="344"/>
    </row>
    <row r="7" spans="1:14" ht="15.75">
      <c r="A7" s="252"/>
      <c r="B7" s="252"/>
      <c r="C7" s="252"/>
      <c r="D7" s="252"/>
    </row>
    <row r="8" spans="1:14" ht="15.75">
      <c r="A8" s="252"/>
      <c r="B8" s="252"/>
      <c r="C8" s="252"/>
      <c r="D8" s="252"/>
    </row>
    <row r="9" spans="1:14" ht="15.75">
      <c r="A9" s="345" t="s">
        <v>184</v>
      </c>
      <c r="B9" s="345"/>
      <c r="C9" s="345"/>
      <c r="D9" s="345"/>
    </row>
    <row r="10" spans="1:14" ht="15.75">
      <c r="A10" s="93"/>
      <c r="B10" s="93"/>
      <c r="C10" s="93"/>
      <c r="D10" s="93"/>
    </row>
    <row r="11" spans="1:14" ht="15.75">
      <c r="A11" s="93"/>
      <c r="B11" s="253"/>
      <c r="C11" s="253"/>
      <c r="D11" s="253"/>
    </row>
    <row r="12" spans="1:14" ht="54.75" customHeight="1">
      <c r="A12" s="245" t="s">
        <v>218</v>
      </c>
      <c r="B12" s="245" t="s">
        <v>219</v>
      </c>
      <c r="C12" s="338" t="s">
        <v>252</v>
      </c>
      <c r="D12" s="339"/>
      <c r="E12" s="319" t="s">
        <v>337</v>
      </c>
      <c r="F12" s="320"/>
      <c r="G12" s="319" t="s">
        <v>344</v>
      </c>
      <c r="H12" s="320"/>
      <c r="I12" s="319" t="s">
        <v>350</v>
      </c>
      <c r="J12" s="320"/>
      <c r="K12" s="319" t="s">
        <v>267</v>
      </c>
      <c r="L12" s="320"/>
      <c r="M12" s="319" t="s">
        <v>351</v>
      </c>
      <c r="N12" s="320"/>
    </row>
    <row r="13" spans="1:14" ht="15.75">
      <c r="A13" s="246">
        <v>6</v>
      </c>
      <c r="B13" s="246"/>
      <c r="C13" s="340" t="s">
        <v>9</v>
      </c>
      <c r="D13" s="341"/>
      <c r="E13" s="336">
        <v>3090308.59</v>
      </c>
      <c r="F13" s="337"/>
      <c r="G13" s="336">
        <f>G14+G15+G16+G17+G18</f>
        <v>8212034.8100000005</v>
      </c>
      <c r="H13" s="337"/>
      <c r="I13" s="336">
        <f>I14+I15+I16+I17+I18</f>
        <v>4921693.0199999996</v>
      </c>
      <c r="J13" s="337"/>
      <c r="K13" s="336">
        <f>K14+K15+K16+K17+K18</f>
        <v>4033967.07</v>
      </c>
      <c r="L13" s="337"/>
      <c r="M13" s="336">
        <f>M14+M15+M16+M17+M18</f>
        <v>4260422.63</v>
      </c>
      <c r="N13" s="337"/>
    </row>
    <row r="14" spans="1:14" ht="15.75">
      <c r="A14" s="246"/>
      <c r="B14" s="246">
        <v>61</v>
      </c>
      <c r="C14" s="340" t="s">
        <v>15</v>
      </c>
      <c r="D14" s="341"/>
      <c r="E14" s="336">
        <v>913464.39</v>
      </c>
      <c r="F14" s="337"/>
      <c r="G14" s="336">
        <v>1308396.54</v>
      </c>
      <c r="H14" s="337"/>
      <c r="I14" s="336">
        <v>1280396.54</v>
      </c>
      <c r="J14" s="337"/>
      <c r="K14" s="336">
        <v>1211304.96</v>
      </c>
      <c r="L14" s="337"/>
      <c r="M14" s="336">
        <v>1714481.93</v>
      </c>
      <c r="N14" s="337"/>
    </row>
    <row r="15" spans="1:14" ht="48.75" customHeight="1">
      <c r="A15" s="246"/>
      <c r="B15" s="246">
        <v>63</v>
      </c>
      <c r="C15" s="342" t="s">
        <v>253</v>
      </c>
      <c r="D15" s="343"/>
      <c r="E15" s="336">
        <v>1037225.33</v>
      </c>
      <c r="F15" s="337"/>
      <c r="G15" s="336">
        <v>4223209.99</v>
      </c>
      <c r="H15" s="337"/>
      <c r="I15" s="336">
        <v>1836277.97</v>
      </c>
      <c r="J15" s="337"/>
      <c r="K15" s="336">
        <v>1396601.44</v>
      </c>
      <c r="L15" s="337"/>
      <c r="M15" s="336">
        <v>1635068.96</v>
      </c>
      <c r="N15" s="337"/>
    </row>
    <row r="16" spans="1:14" ht="15.75">
      <c r="A16" s="246"/>
      <c r="B16" s="246">
        <v>64</v>
      </c>
      <c r="C16" s="340" t="s">
        <v>16</v>
      </c>
      <c r="D16" s="341"/>
      <c r="E16" s="336">
        <v>398463.66</v>
      </c>
      <c r="F16" s="337"/>
      <c r="G16" s="336">
        <v>514373.63</v>
      </c>
      <c r="H16" s="337"/>
      <c r="I16" s="336">
        <v>780259.51</v>
      </c>
      <c r="J16" s="337"/>
      <c r="K16" s="336">
        <v>383525.41</v>
      </c>
      <c r="L16" s="337"/>
      <c r="M16" s="336">
        <v>383525.41</v>
      </c>
      <c r="N16" s="337"/>
    </row>
    <row r="17" spans="1:14" ht="62.25" customHeight="1">
      <c r="A17" s="246"/>
      <c r="B17" s="246">
        <v>65</v>
      </c>
      <c r="C17" s="342" t="s">
        <v>254</v>
      </c>
      <c r="D17" s="343"/>
      <c r="E17" s="336">
        <v>738620.22</v>
      </c>
      <c r="F17" s="337"/>
      <c r="G17" s="336">
        <v>2165391.04</v>
      </c>
      <c r="H17" s="337"/>
      <c r="I17" s="336">
        <v>1024095.39</v>
      </c>
      <c r="J17" s="337"/>
      <c r="K17" s="336">
        <v>1041871.65</v>
      </c>
      <c r="L17" s="337"/>
      <c r="M17" s="336">
        <v>526682.72</v>
      </c>
      <c r="N17" s="337"/>
    </row>
    <row r="18" spans="1:14" ht="33" customHeight="1">
      <c r="A18" s="246"/>
      <c r="B18" s="246">
        <v>68</v>
      </c>
      <c r="C18" s="342" t="s">
        <v>148</v>
      </c>
      <c r="D18" s="343"/>
      <c r="E18" s="336">
        <v>2558.35</v>
      </c>
      <c r="F18" s="337"/>
      <c r="G18" s="336">
        <v>663.61</v>
      </c>
      <c r="H18" s="337"/>
      <c r="I18" s="336">
        <v>663.61</v>
      </c>
      <c r="J18" s="337"/>
      <c r="K18" s="336">
        <v>663.61</v>
      </c>
      <c r="L18" s="337"/>
      <c r="M18" s="336">
        <v>663.61</v>
      </c>
      <c r="N18" s="337"/>
    </row>
    <row r="19" spans="1:14" ht="49.5" customHeight="1">
      <c r="A19" s="246">
        <v>7</v>
      </c>
      <c r="B19" s="246"/>
      <c r="C19" s="342" t="s">
        <v>10</v>
      </c>
      <c r="D19" s="343"/>
      <c r="E19" s="336">
        <f>E20+E21</f>
        <v>243240.42</v>
      </c>
      <c r="F19" s="337"/>
      <c r="G19" s="336">
        <f>G20+G21</f>
        <v>192157.44</v>
      </c>
      <c r="H19" s="337"/>
      <c r="I19" s="336">
        <f>I20+I21</f>
        <v>147451.71</v>
      </c>
      <c r="J19" s="337"/>
      <c r="K19" s="336">
        <f>K20+K21</f>
        <v>115000</v>
      </c>
      <c r="L19" s="337"/>
      <c r="M19" s="336">
        <f>M20+M21</f>
        <v>5000</v>
      </c>
      <c r="N19" s="337"/>
    </row>
    <row r="20" spans="1:14" ht="49.5" customHeight="1">
      <c r="A20" s="246"/>
      <c r="B20" s="246">
        <v>71</v>
      </c>
      <c r="C20" s="342" t="s">
        <v>255</v>
      </c>
      <c r="D20" s="343"/>
      <c r="E20" s="336">
        <v>243240.42</v>
      </c>
      <c r="F20" s="337"/>
      <c r="G20" s="336">
        <v>192157.44</v>
      </c>
      <c r="H20" s="337"/>
      <c r="I20" s="336">
        <v>147451.71</v>
      </c>
      <c r="J20" s="337"/>
      <c r="K20" s="336">
        <v>115000</v>
      </c>
      <c r="L20" s="337"/>
      <c r="M20" s="336">
        <v>5000</v>
      </c>
      <c r="N20" s="337"/>
    </row>
    <row r="21" spans="1:14" ht="54.75" customHeight="1">
      <c r="A21" s="246"/>
      <c r="B21" s="246">
        <v>72</v>
      </c>
      <c r="C21" s="342" t="s">
        <v>256</v>
      </c>
      <c r="D21" s="343"/>
      <c r="E21" s="336">
        <v>0</v>
      </c>
      <c r="F21" s="337"/>
      <c r="G21" s="336">
        <v>0</v>
      </c>
      <c r="H21" s="337"/>
      <c r="I21" s="336">
        <v>0</v>
      </c>
      <c r="J21" s="337"/>
      <c r="K21" s="336">
        <v>0</v>
      </c>
      <c r="L21" s="337"/>
      <c r="M21" s="336">
        <v>0</v>
      </c>
      <c r="N21" s="337"/>
    </row>
    <row r="24" spans="1:14" ht="15.75">
      <c r="A24" s="346" t="s">
        <v>186</v>
      </c>
      <c r="B24" s="346"/>
      <c r="C24" s="346"/>
      <c r="D24" s="346"/>
    </row>
    <row r="27" spans="1:14" ht="60" customHeight="1">
      <c r="A27" s="245" t="s">
        <v>218</v>
      </c>
      <c r="B27" s="245" t="s">
        <v>219</v>
      </c>
      <c r="C27" s="338" t="s">
        <v>258</v>
      </c>
      <c r="D27" s="339"/>
      <c r="E27" s="319" t="s">
        <v>337</v>
      </c>
      <c r="F27" s="320"/>
      <c r="G27" s="338" t="s">
        <v>344</v>
      </c>
      <c r="H27" s="339"/>
      <c r="I27" s="319" t="s">
        <v>350</v>
      </c>
      <c r="J27" s="320"/>
      <c r="K27" s="319" t="s">
        <v>267</v>
      </c>
      <c r="L27" s="320"/>
      <c r="M27" s="319" t="s">
        <v>351</v>
      </c>
      <c r="N27" s="320"/>
    </row>
    <row r="28" spans="1:14" ht="15.75">
      <c r="A28" s="246">
        <v>3</v>
      </c>
      <c r="B28" s="246"/>
      <c r="C28" s="340" t="s">
        <v>11</v>
      </c>
      <c r="D28" s="341"/>
      <c r="E28" s="336">
        <f>E29+E30+E31+E32+E33+E34+E35</f>
        <v>1490792.4000000001</v>
      </c>
      <c r="F28" s="337"/>
      <c r="G28" s="336">
        <f>G29+G30+G31+G32+G33+G34+G35</f>
        <v>2214255.5499999998</v>
      </c>
      <c r="H28" s="337"/>
      <c r="I28" s="336">
        <f>I29+I30+I31+I32+I33+I34+I35</f>
        <v>2275594.0099999998</v>
      </c>
      <c r="J28" s="337"/>
      <c r="K28" s="336">
        <f>K29+K30+K31+K32+K33+K34+K35</f>
        <v>2248607.84</v>
      </c>
      <c r="L28" s="337"/>
      <c r="M28" s="336">
        <f>M29+M30+M31+M32+M33+M34+M35</f>
        <v>2016530.3699999999</v>
      </c>
      <c r="N28" s="337"/>
    </row>
    <row r="29" spans="1:14" ht="15.75">
      <c r="A29" s="246"/>
      <c r="B29" s="246">
        <v>31</v>
      </c>
      <c r="C29" s="340" t="s">
        <v>17</v>
      </c>
      <c r="D29" s="341"/>
      <c r="E29" s="336">
        <v>185557.27</v>
      </c>
      <c r="F29" s="337"/>
      <c r="G29" s="336">
        <v>272724.21000000002</v>
      </c>
      <c r="H29" s="337"/>
      <c r="I29" s="336">
        <v>356227.37</v>
      </c>
      <c r="J29" s="337"/>
      <c r="K29" s="336">
        <v>319529.87</v>
      </c>
      <c r="L29" s="337"/>
      <c r="M29" s="336">
        <v>312190.37</v>
      </c>
      <c r="N29" s="337"/>
    </row>
    <row r="30" spans="1:14" ht="15.75">
      <c r="A30" s="246"/>
      <c r="B30" s="246">
        <v>32</v>
      </c>
      <c r="C30" s="340" t="s">
        <v>18</v>
      </c>
      <c r="D30" s="341"/>
      <c r="E30" s="336">
        <v>601025.54</v>
      </c>
      <c r="F30" s="337"/>
      <c r="G30" s="336">
        <v>538726.67000000004</v>
      </c>
      <c r="H30" s="337"/>
      <c r="I30" s="336">
        <v>597431.53</v>
      </c>
      <c r="J30" s="337"/>
      <c r="K30" s="336">
        <v>597431.53</v>
      </c>
      <c r="L30" s="337"/>
      <c r="M30" s="336">
        <v>597431.53</v>
      </c>
      <c r="N30" s="337"/>
    </row>
    <row r="31" spans="1:14" ht="15.75">
      <c r="A31" s="246"/>
      <c r="B31" s="246">
        <v>34</v>
      </c>
      <c r="C31" s="340" t="s">
        <v>19</v>
      </c>
      <c r="D31" s="341"/>
      <c r="E31" s="336">
        <v>15484.76</v>
      </c>
      <c r="F31" s="337"/>
      <c r="G31" s="336">
        <v>7447.13</v>
      </c>
      <c r="H31" s="337"/>
      <c r="I31" s="336">
        <v>15100</v>
      </c>
      <c r="J31" s="337"/>
      <c r="K31" s="336">
        <v>15100</v>
      </c>
      <c r="L31" s="337"/>
      <c r="M31" s="336">
        <v>15100</v>
      </c>
      <c r="N31" s="337"/>
    </row>
    <row r="32" spans="1:14" ht="15.75">
      <c r="A32" s="246"/>
      <c r="B32" s="246">
        <v>35</v>
      </c>
      <c r="C32" s="340" t="s">
        <v>165</v>
      </c>
      <c r="D32" s="341"/>
      <c r="E32" s="336">
        <v>3885.29</v>
      </c>
      <c r="F32" s="337"/>
      <c r="G32" s="336">
        <v>23890.080000000002</v>
      </c>
      <c r="H32" s="337"/>
      <c r="I32" s="336">
        <v>38811.17</v>
      </c>
      <c r="J32" s="337"/>
      <c r="K32" s="336">
        <v>47168.62</v>
      </c>
      <c r="L32" s="337"/>
      <c r="M32" s="336">
        <v>67917.56</v>
      </c>
      <c r="N32" s="337"/>
    </row>
    <row r="33" spans="1:14" ht="15.75">
      <c r="A33" s="246"/>
      <c r="B33" s="246">
        <v>36</v>
      </c>
      <c r="C33" s="342" t="s">
        <v>124</v>
      </c>
      <c r="D33" s="343"/>
      <c r="E33" s="336">
        <v>194785.42</v>
      </c>
      <c r="F33" s="337"/>
      <c r="G33" s="336">
        <v>568592.68000000005</v>
      </c>
      <c r="H33" s="337"/>
      <c r="I33" s="336">
        <v>559627.23</v>
      </c>
      <c r="J33" s="337"/>
      <c r="K33" s="336">
        <v>559627.23</v>
      </c>
      <c r="L33" s="337"/>
      <c r="M33" s="336">
        <v>559627.23</v>
      </c>
      <c r="N33" s="337"/>
    </row>
    <row r="34" spans="1:14" ht="68.25" customHeight="1">
      <c r="A34" s="246"/>
      <c r="B34" s="246">
        <v>37</v>
      </c>
      <c r="C34" s="342" t="s">
        <v>259</v>
      </c>
      <c r="D34" s="343"/>
      <c r="E34" s="336">
        <v>232170.64</v>
      </c>
      <c r="F34" s="337"/>
      <c r="G34" s="336">
        <v>150953.15</v>
      </c>
      <c r="H34" s="337"/>
      <c r="I34" s="336">
        <v>175480.45</v>
      </c>
      <c r="J34" s="337"/>
      <c r="K34" s="336">
        <v>167480.45000000001</v>
      </c>
      <c r="L34" s="337"/>
      <c r="M34" s="336">
        <v>167480.45000000001</v>
      </c>
      <c r="N34" s="337"/>
    </row>
    <row r="35" spans="1:14" ht="48.75" customHeight="1">
      <c r="A35" s="246"/>
      <c r="B35" s="246">
        <v>38</v>
      </c>
      <c r="C35" s="342" t="s">
        <v>277</v>
      </c>
      <c r="D35" s="343"/>
      <c r="E35" s="336">
        <v>257883.48</v>
      </c>
      <c r="F35" s="337"/>
      <c r="G35" s="336">
        <v>651921.63</v>
      </c>
      <c r="H35" s="337"/>
      <c r="I35" s="336">
        <v>532916.26</v>
      </c>
      <c r="J35" s="337"/>
      <c r="K35" s="336">
        <v>542270.14</v>
      </c>
      <c r="L35" s="337"/>
      <c r="M35" s="336">
        <v>296783.23</v>
      </c>
      <c r="N35" s="337"/>
    </row>
    <row r="36" spans="1:14" ht="15.7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</row>
    <row r="37" spans="1:14" ht="49.5" customHeight="1">
      <c r="A37" s="245" t="s">
        <v>218</v>
      </c>
      <c r="B37" s="245" t="s">
        <v>219</v>
      </c>
      <c r="C37" s="338" t="s">
        <v>258</v>
      </c>
      <c r="D37" s="339"/>
      <c r="E37" s="319" t="s">
        <v>337</v>
      </c>
      <c r="F37" s="320"/>
      <c r="G37" s="338" t="s">
        <v>344</v>
      </c>
      <c r="H37" s="339"/>
      <c r="I37" s="319" t="s">
        <v>350</v>
      </c>
      <c r="J37" s="320"/>
      <c r="K37" s="319" t="s">
        <v>267</v>
      </c>
      <c r="L37" s="320"/>
      <c r="M37" s="319" t="s">
        <v>351</v>
      </c>
      <c r="N37" s="320"/>
    </row>
    <row r="38" spans="1:14" ht="50.25" customHeight="1">
      <c r="A38" s="246">
        <v>4</v>
      </c>
      <c r="B38" s="246"/>
      <c r="C38" s="342" t="s">
        <v>12</v>
      </c>
      <c r="D38" s="343"/>
      <c r="E38" s="336">
        <f>E39+E40+E41</f>
        <v>1535542.8199999998</v>
      </c>
      <c r="F38" s="337"/>
      <c r="G38" s="336">
        <f>G39+G40+G41</f>
        <v>6726549.4000000004</v>
      </c>
      <c r="H38" s="337"/>
      <c r="I38" s="336">
        <f>I39+I40+I41</f>
        <v>2935609.1599999997</v>
      </c>
      <c r="J38" s="337"/>
      <c r="K38" s="336">
        <f>K39+K40+K41</f>
        <v>1740982.04</v>
      </c>
      <c r="L38" s="337"/>
      <c r="M38" s="336">
        <f>M39+M40+M41</f>
        <v>2089515.07</v>
      </c>
      <c r="N38" s="337"/>
    </row>
    <row r="39" spans="1:14" ht="51" customHeight="1">
      <c r="A39" s="246"/>
      <c r="B39" s="246">
        <v>41</v>
      </c>
      <c r="C39" s="342" t="s">
        <v>260</v>
      </c>
      <c r="D39" s="343"/>
      <c r="E39" s="336">
        <v>442</v>
      </c>
      <c r="F39" s="337"/>
      <c r="G39" s="336">
        <v>15000</v>
      </c>
      <c r="H39" s="337"/>
      <c r="I39" s="336">
        <v>20000</v>
      </c>
      <c r="J39" s="337"/>
      <c r="K39" s="336">
        <v>0</v>
      </c>
      <c r="L39" s="337"/>
      <c r="M39" s="336">
        <v>0</v>
      </c>
      <c r="N39" s="337"/>
    </row>
    <row r="40" spans="1:14" ht="15.75">
      <c r="A40" s="246"/>
      <c r="B40" s="246">
        <v>42</v>
      </c>
      <c r="C40" s="342" t="s">
        <v>21</v>
      </c>
      <c r="D40" s="343"/>
      <c r="E40" s="336">
        <v>1498873.66</v>
      </c>
      <c r="F40" s="337"/>
      <c r="G40" s="336">
        <v>6700931.5800000001</v>
      </c>
      <c r="H40" s="337"/>
      <c r="I40" s="336">
        <v>2904991.34</v>
      </c>
      <c r="J40" s="337"/>
      <c r="K40" s="336">
        <v>1730982.04</v>
      </c>
      <c r="L40" s="337"/>
      <c r="M40" s="336">
        <v>2079515.07</v>
      </c>
      <c r="N40" s="337"/>
    </row>
    <row r="41" spans="1:14" ht="15.75">
      <c r="A41" s="246"/>
      <c r="B41" s="246">
        <v>45</v>
      </c>
      <c r="C41" s="342" t="s">
        <v>261</v>
      </c>
      <c r="D41" s="343"/>
      <c r="E41" s="336">
        <v>36227.160000000003</v>
      </c>
      <c r="F41" s="337"/>
      <c r="G41" s="336">
        <v>10617.82</v>
      </c>
      <c r="H41" s="337"/>
      <c r="I41" s="336">
        <v>10617.82</v>
      </c>
      <c r="J41" s="337"/>
      <c r="K41" s="336">
        <v>10000</v>
      </c>
      <c r="L41" s="337"/>
      <c r="M41" s="336">
        <v>10000</v>
      </c>
      <c r="N41" s="337"/>
    </row>
  </sheetData>
  <mergeCells count="147">
    <mergeCell ref="M40:N40"/>
    <mergeCell ref="C41:D41"/>
    <mergeCell ref="E41:F41"/>
    <mergeCell ref="G41:H41"/>
    <mergeCell ref="I41:J41"/>
    <mergeCell ref="K41:L41"/>
    <mergeCell ref="M41:N41"/>
    <mergeCell ref="C40:D40"/>
    <mergeCell ref="E40:F40"/>
    <mergeCell ref="G40:H40"/>
    <mergeCell ref="I40:J40"/>
    <mergeCell ref="K40:L40"/>
    <mergeCell ref="M38:N38"/>
    <mergeCell ref="C39:D39"/>
    <mergeCell ref="E39:F39"/>
    <mergeCell ref="G39:H39"/>
    <mergeCell ref="I39:J39"/>
    <mergeCell ref="K39:L39"/>
    <mergeCell ref="M39:N39"/>
    <mergeCell ref="C38:D38"/>
    <mergeCell ref="E38:F38"/>
    <mergeCell ref="G38:H38"/>
    <mergeCell ref="I38:J38"/>
    <mergeCell ref="K38:L38"/>
    <mergeCell ref="M35:N35"/>
    <mergeCell ref="C37:D37"/>
    <mergeCell ref="E37:F37"/>
    <mergeCell ref="G37:H37"/>
    <mergeCell ref="I37:J37"/>
    <mergeCell ref="K37:L37"/>
    <mergeCell ref="M37:N37"/>
    <mergeCell ref="C35:D35"/>
    <mergeCell ref="E35:F35"/>
    <mergeCell ref="G35:H35"/>
    <mergeCell ref="I35:J35"/>
    <mergeCell ref="K35:L35"/>
    <mergeCell ref="M33:N33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1:N31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29:N29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I27:J27"/>
    <mergeCell ref="K27:L27"/>
    <mergeCell ref="M27:N27"/>
    <mergeCell ref="C28:D28"/>
    <mergeCell ref="E28:F28"/>
    <mergeCell ref="G28:H28"/>
    <mergeCell ref="I28:J28"/>
    <mergeCell ref="K28:L28"/>
    <mergeCell ref="M28:N28"/>
    <mergeCell ref="A6:D6"/>
    <mergeCell ref="A9:D9"/>
    <mergeCell ref="C27:D27"/>
    <mergeCell ref="E27:F27"/>
    <mergeCell ref="G27:H27"/>
    <mergeCell ref="A24:D24"/>
    <mergeCell ref="C21:D21"/>
    <mergeCell ref="E21:F21"/>
    <mergeCell ref="G21:H21"/>
    <mergeCell ref="C19:D19"/>
    <mergeCell ref="E19:F19"/>
    <mergeCell ref="G19:H19"/>
    <mergeCell ref="I21:J21"/>
    <mergeCell ref="K21:L21"/>
    <mergeCell ref="M21:N21"/>
    <mergeCell ref="C20:D20"/>
    <mergeCell ref="E20:F20"/>
    <mergeCell ref="G20:H20"/>
    <mergeCell ref="I20:J20"/>
    <mergeCell ref="K20:L20"/>
    <mergeCell ref="M20:N20"/>
    <mergeCell ref="I19:J19"/>
    <mergeCell ref="K19:L19"/>
    <mergeCell ref="M19:N19"/>
    <mergeCell ref="C18:D18"/>
    <mergeCell ref="E18:F18"/>
    <mergeCell ref="G18:H18"/>
    <mergeCell ref="I18:J18"/>
    <mergeCell ref="K18:L18"/>
    <mergeCell ref="M18:N18"/>
    <mergeCell ref="M17:N17"/>
    <mergeCell ref="C16:D16"/>
    <mergeCell ref="E16:F16"/>
    <mergeCell ref="G16:H16"/>
    <mergeCell ref="I16:J16"/>
    <mergeCell ref="K16:L16"/>
    <mergeCell ref="M16:N16"/>
    <mergeCell ref="C17:D17"/>
    <mergeCell ref="E17:F17"/>
    <mergeCell ref="G17:H17"/>
    <mergeCell ref="I17:J17"/>
    <mergeCell ref="K17:L17"/>
    <mergeCell ref="M15:N15"/>
    <mergeCell ref="C14:D14"/>
    <mergeCell ref="E14:F14"/>
    <mergeCell ref="G14:H14"/>
    <mergeCell ref="I14:J14"/>
    <mergeCell ref="K14:L14"/>
    <mergeCell ref="M14:N14"/>
    <mergeCell ref="C15:D15"/>
    <mergeCell ref="E15:F15"/>
    <mergeCell ref="G15:H15"/>
    <mergeCell ref="I15:J15"/>
    <mergeCell ref="K15:L15"/>
    <mergeCell ref="M13:N13"/>
    <mergeCell ref="C12:D12"/>
    <mergeCell ref="E12:F12"/>
    <mergeCell ref="G12:H12"/>
    <mergeCell ref="I12:J12"/>
    <mergeCell ref="K12:L12"/>
    <mergeCell ref="M12:N12"/>
    <mergeCell ref="C13:D13"/>
    <mergeCell ref="E13:F13"/>
    <mergeCell ref="G13:H13"/>
    <mergeCell ref="I13:J13"/>
    <mergeCell ref="K13:L1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28" workbookViewId="0">
      <selection activeCell="E18" sqref="E18"/>
    </sheetView>
  </sheetViews>
  <sheetFormatPr defaultRowHeight="14.25"/>
  <cols>
    <col min="2" max="2" width="27.125" customWidth="1"/>
    <col min="3" max="4" width="12.625" customWidth="1"/>
    <col min="5" max="5" width="14.25" customWidth="1"/>
    <col min="6" max="6" width="13.125" customWidth="1"/>
    <col min="7" max="7" width="13.25" customWidth="1"/>
  </cols>
  <sheetData>
    <row r="1" spans="1:10" ht="15.75">
      <c r="A1" s="44" t="s">
        <v>338</v>
      </c>
      <c r="B1" s="44"/>
      <c r="C1" s="44"/>
      <c r="D1" s="44"/>
      <c r="E1" s="44"/>
      <c r="F1" s="44"/>
      <c r="G1" s="44"/>
      <c r="H1" s="44"/>
      <c r="I1" s="44"/>
      <c r="J1" s="44"/>
    </row>
    <row r="3" spans="1:10">
      <c r="A3" s="254"/>
      <c r="B3" s="254"/>
      <c r="C3" s="255"/>
      <c r="D3" s="255"/>
      <c r="E3" s="255"/>
      <c r="F3" s="255"/>
      <c r="G3" s="255"/>
    </row>
    <row r="4" spans="1:10" ht="47.25">
      <c r="A4" s="347" t="s">
        <v>263</v>
      </c>
      <c r="B4" s="347"/>
      <c r="C4" s="260" t="s">
        <v>339</v>
      </c>
      <c r="D4" s="260" t="s">
        <v>345</v>
      </c>
      <c r="E4" s="261" t="s">
        <v>350</v>
      </c>
      <c r="F4" s="261" t="s">
        <v>272</v>
      </c>
      <c r="G4" s="261" t="s">
        <v>352</v>
      </c>
    </row>
    <row r="5" spans="1:10" ht="15.75">
      <c r="A5" s="262" t="s">
        <v>262</v>
      </c>
      <c r="B5" s="263"/>
      <c r="C5" s="264">
        <f>C7+C9+C11+C13</f>
        <v>3336333.7199999997</v>
      </c>
      <c r="D5" s="264">
        <f>D7+D9+D11+D13</f>
        <v>8404192.25</v>
      </c>
      <c r="E5" s="264">
        <f>E7+E9+E11+E13</f>
        <v>5069144.7299999995</v>
      </c>
      <c r="F5" s="264">
        <f>F7+F9+F11+F13</f>
        <v>4148967.07</v>
      </c>
      <c r="G5" s="264">
        <f>G7+G9+G11+G13</f>
        <v>4265422.63</v>
      </c>
    </row>
    <row r="6" spans="1:10" ht="15.75">
      <c r="A6" s="350" t="s">
        <v>316</v>
      </c>
      <c r="B6" s="351"/>
      <c r="C6" s="264">
        <f>C7</f>
        <v>1257217.1499999999</v>
      </c>
      <c r="D6" s="264">
        <f>D7</f>
        <v>2126013.7000000002</v>
      </c>
      <c r="E6" s="264">
        <f>E7</f>
        <v>2585627.2799999998</v>
      </c>
      <c r="F6" s="264">
        <f>F7</f>
        <v>1935547.29</v>
      </c>
      <c r="G6" s="264">
        <f>G7</f>
        <v>2427724.2599999998</v>
      </c>
    </row>
    <row r="7" spans="1:10" ht="15.75">
      <c r="A7" s="348" t="s">
        <v>268</v>
      </c>
      <c r="B7" s="348"/>
      <c r="C7" s="265">
        <v>1257217.1499999999</v>
      </c>
      <c r="D7" s="265">
        <v>2126013.7000000002</v>
      </c>
      <c r="E7" s="265">
        <v>2585627.2799999998</v>
      </c>
      <c r="F7" s="265">
        <v>1935547.29</v>
      </c>
      <c r="G7" s="265">
        <v>2427724.2599999998</v>
      </c>
    </row>
    <row r="8" spans="1:10" ht="15.75">
      <c r="A8" s="350" t="s">
        <v>317</v>
      </c>
      <c r="B8" s="351"/>
      <c r="C8" s="264">
        <f>C9</f>
        <v>798650.82</v>
      </c>
      <c r="D8" s="264">
        <f>D9</f>
        <v>2177811.12</v>
      </c>
      <c r="E8" s="264">
        <f>E9</f>
        <v>1034749.16</v>
      </c>
      <c r="F8" s="264">
        <f>F9</f>
        <v>1061818.3400000001</v>
      </c>
      <c r="G8" s="264">
        <f>G9</f>
        <v>546629.41</v>
      </c>
    </row>
    <row r="9" spans="1:10" ht="15.75">
      <c r="A9" s="348" t="s">
        <v>269</v>
      </c>
      <c r="B9" s="348"/>
      <c r="C9" s="265">
        <v>798650.82</v>
      </c>
      <c r="D9" s="265">
        <v>2177811.12</v>
      </c>
      <c r="E9" s="265">
        <v>1034749.16</v>
      </c>
      <c r="F9" s="265">
        <v>1061818.3400000001</v>
      </c>
      <c r="G9" s="265">
        <v>546629.41</v>
      </c>
    </row>
    <row r="10" spans="1:10" ht="15.75">
      <c r="A10" s="350" t="s">
        <v>318</v>
      </c>
      <c r="B10" s="351"/>
      <c r="C10" s="264">
        <f>C11</f>
        <v>1037225.33</v>
      </c>
      <c r="D10" s="264">
        <f>D11</f>
        <v>3908209.99</v>
      </c>
      <c r="E10" s="264">
        <f>E11</f>
        <v>1301316.58</v>
      </c>
      <c r="F10" s="264">
        <f>F11</f>
        <v>1036601.44</v>
      </c>
      <c r="G10" s="264">
        <f>G11</f>
        <v>1286068.96</v>
      </c>
    </row>
    <row r="11" spans="1:10" ht="15.75">
      <c r="A11" s="266" t="s">
        <v>270</v>
      </c>
      <c r="B11" s="266"/>
      <c r="C11" s="265">
        <v>1037225.33</v>
      </c>
      <c r="D11" s="265">
        <v>3908209.99</v>
      </c>
      <c r="E11" s="265">
        <v>1301316.58</v>
      </c>
      <c r="F11" s="265">
        <v>1036601.44</v>
      </c>
      <c r="G11" s="265">
        <v>1286068.96</v>
      </c>
    </row>
    <row r="12" spans="1:10" ht="35.25" customHeight="1">
      <c r="A12" s="352" t="s">
        <v>319</v>
      </c>
      <c r="B12" s="353"/>
      <c r="C12" s="264">
        <f>C13</f>
        <v>243240.42</v>
      </c>
      <c r="D12" s="264">
        <f>D13</f>
        <v>192157.44</v>
      </c>
      <c r="E12" s="264">
        <f>E13</f>
        <v>147451.71</v>
      </c>
      <c r="F12" s="264">
        <f>F13</f>
        <v>115000</v>
      </c>
      <c r="G12" s="264">
        <f>G13</f>
        <v>5000</v>
      </c>
    </row>
    <row r="13" spans="1:10" ht="36" customHeight="1">
      <c r="A13" s="349" t="s">
        <v>271</v>
      </c>
      <c r="B13" s="349"/>
      <c r="C13" s="265">
        <v>243240.42</v>
      </c>
      <c r="D13" s="265">
        <v>192157.44</v>
      </c>
      <c r="E13" s="265">
        <v>147451.71</v>
      </c>
      <c r="F13" s="265">
        <v>115000</v>
      </c>
      <c r="G13" s="265">
        <v>5000</v>
      </c>
    </row>
    <row r="14" spans="1:10" ht="15.75">
      <c r="C14" s="256"/>
      <c r="D14" s="256"/>
      <c r="E14" s="256"/>
      <c r="F14" s="256"/>
      <c r="G14" s="256"/>
    </row>
    <row r="16" spans="1:10" s="44" customFormat="1" ht="15.75">
      <c r="A16" s="257"/>
      <c r="B16" s="257"/>
      <c r="C16" s="259"/>
      <c r="D16" s="259"/>
      <c r="E16" s="259"/>
      <c r="F16" s="259"/>
      <c r="G16" s="259"/>
    </row>
    <row r="17" spans="1:7" s="44" customFormat="1" ht="47.25">
      <c r="A17" s="347" t="s">
        <v>263</v>
      </c>
      <c r="B17" s="347"/>
      <c r="C17" s="260" t="s">
        <v>339</v>
      </c>
      <c r="D17" s="260" t="s">
        <v>345</v>
      </c>
      <c r="E17" s="261" t="s">
        <v>350</v>
      </c>
      <c r="F17" s="261" t="s">
        <v>272</v>
      </c>
      <c r="G17" s="261" t="s">
        <v>352</v>
      </c>
    </row>
    <row r="18" spans="1:7" s="257" customFormat="1" ht="17.25" customHeight="1">
      <c r="A18" s="262" t="s">
        <v>320</v>
      </c>
      <c r="B18" s="263"/>
      <c r="C18" s="264">
        <f>C20+C22+C24+C26+C28</f>
        <v>3049435.2199999997</v>
      </c>
      <c r="D18" s="264">
        <f>D20+D22+D24+D26+D28</f>
        <v>8940804.9500000011</v>
      </c>
      <c r="E18" s="264">
        <f>E20+E22+E24+E26+E28</f>
        <v>5211203.17</v>
      </c>
      <c r="F18" s="264">
        <f>F20+F22+F24+F26+F28</f>
        <v>3989589.88</v>
      </c>
      <c r="G18" s="264">
        <f>G20+G22+G24+G26+G28</f>
        <v>4106045.4400000004</v>
      </c>
    </row>
    <row r="19" spans="1:7" s="257" customFormat="1" ht="14.25" customHeight="1">
      <c r="A19" s="356" t="s">
        <v>316</v>
      </c>
      <c r="B19" s="356"/>
      <c r="C19" s="264">
        <f>C20</f>
        <v>836398.33</v>
      </c>
      <c r="D19" s="264">
        <f>D20</f>
        <v>2034380.06</v>
      </c>
      <c r="E19" s="264">
        <f>E20</f>
        <v>2472268.41</v>
      </c>
      <c r="F19" s="264">
        <f>F20</f>
        <v>1772188.42</v>
      </c>
      <c r="G19" s="264">
        <f>G20</f>
        <v>2264365.39</v>
      </c>
    </row>
    <row r="20" spans="1:7" s="257" customFormat="1" ht="14.25" customHeight="1">
      <c r="A20" s="348" t="s">
        <v>268</v>
      </c>
      <c r="B20" s="348"/>
      <c r="C20" s="265">
        <v>836398.33</v>
      </c>
      <c r="D20" s="265">
        <v>2034380.06</v>
      </c>
      <c r="E20" s="265">
        <v>2472268.41</v>
      </c>
      <c r="F20" s="265">
        <v>1772188.42</v>
      </c>
      <c r="G20" s="265">
        <v>2264365.39</v>
      </c>
    </row>
    <row r="21" spans="1:7" s="257" customFormat="1" ht="14.25" customHeight="1">
      <c r="A21" s="356" t="s">
        <v>317</v>
      </c>
      <c r="B21" s="356"/>
      <c r="C21" s="264">
        <f>C22</f>
        <v>798650.82</v>
      </c>
      <c r="D21" s="264">
        <f>D22</f>
        <v>2177811.12</v>
      </c>
      <c r="E21" s="264">
        <f>E22</f>
        <v>1034749.16</v>
      </c>
      <c r="F21" s="264">
        <f>F22</f>
        <v>1061818.3400000001</v>
      </c>
      <c r="G21" s="264">
        <f>G22</f>
        <v>546629.41</v>
      </c>
    </row>
    <row r="22" spans="1:7" s="257" customFormat="1" ht="13.5" customHeight="1">
      <c r="A22" s="348" t="s">
        <v>269</v>
      </c>
      <c r="B22" s="348"/>
      <c r="C22" s="265">
        <v>798650.82</v>
      </c>
      <c r="D22" s="265">
        <v>2177811.12</v>
      </c>
      <c r="E22" s="265">
        <v>1034749.16</v>
      </c>
      <c r="F22" s="265">
        <v>1061818.3400000001</v>
      </c>
      <c r="G22" s="265">
        <v>546629.41</v>
      </c>
    </row>
    <row r="23" spans="1:7" s="257" customFormat="1" ht="17.25" customHeight="1">
      <c r="A23" s="356" t="s">
        <v>318</v>
      </c>
      <c r="B23" s="356"/>
      <c r="C23" s="264">
        <f>C24</f>
        <v>750644.74</v>
      </c>
      <c r="D23" s="264">
        <f>D24</f>
        <v>3908209.99</v>
      </c>
      <c r="E23" s="264">
        <f>E24</f>
        <v>1301316.58</v>
      </c>
      <c r="F23" s="264">
        <f>F24</f>
        <v>1036601.44</v>
      </c>
      <c r="G23" s="264">
        <f>G24</f>
        <v>1286068.96</v>
      </c>
    </row>
    <row r="24" spans="1:7" s="257" customFormat="1" ht="15.75">
      <c r="A24" s="348" t="s">
        <v>270</v>
      </c>
      <c r="B24" s="348"/>
      <c r="C24" s="265">
        <v>750644.74</v>
      </c>
      <c r="D24" s="265">
        <v>3908209.99</v>
      </c>
      <c r="E24" s="265">
        <v>1301316.58</v>
      </c>
      <c r="F24" s="265">
        <v>1036601.44</v>
      </c>
      <c r="G24" s="265">
        <v>1286068.96</v>
      </c>
    </row>
    <row r="25" spans="1:7" s="257" customFormat="1" ht="31.5" customHeight="1">
      <c r="A25" s="347" t="s">
        <v>319</v>
      </c>
      <c r="B25" s="347"/>
      <c r="C25" s="264">
        <f>C26</f>
        <v>243240.32000000001</v>
      </c>
      <c r="D25" s="264">
        <f>D26</f>
        <v>192157.44</v>
      </c>
      <c r="E25" s="264">
        <f>E26</f>
        <v>147451.71</v>
      </c>
      <c r="F25" s="264">
        <f>F26</f>
        <v>115000</v>
      </c>
      <c r="G25" s="264">
        <f>G26</f>
        <v>5000</v>
      </c>
    </row>
    <row r="26" spans="1:7" s="44" customFormat="1" ht="29.25" customHeight="1">
      <c r="A26" s="349" t="s">
        <v>271</v>
      </c>
      <c r="B26" s="349"/>
      <c r="C26" s="265">
        <v>243240.32000000001</v>
      </c>
      <c r="D26" s="265">
        <v>192157.44</v>
      </c>
      <c r="E26" s="265">
        <v>147451.71</v>
      </c>
      <c r="F26" s="265">
        <v>115000</v>
      </c>
      <c r="G26" s="265">
        <v>5000</v>
      </c>
    </row>
    <row r="27" spans="1:7" ht="19.5" customHeight="1">
      <c r="A27" s="355" t="s">
        <v>323</v>
      </c>
      <c r="B27" s="355"/>
      <c r="C27" s="276">
        <f>C28</f>
        <v>420501.01</v>
      </c>
      <c r="D27" s="276">
        <f>D28</f>
        <v>628246.34</v>
      </c>
      <c r="E27" s="276">
        <f>E28</f>
        <v>255417.31</v>
      </c>
      <c r="F27" s="276">
        <f>F28</f>
        <v>3981.68</v>
      </c>
      <c r="G27" s="276">
        <f>G28</f>
        <v>3981.68</v>
      </c>
    </row>
    <row r="28" spans="1:7">
      <c r="A28" s="354" t="s">
        <v>321</v>
      </c>
      <c r="B28" s="354"/>
      <c r="C28" s="275">
        <v>420501.01</v>
      </c>
      <c r="D28" s="275">
        <v>628246.34</v>
      </c>
      <c r="E28" s="275">
        <v>255417.31</v>
      </c>
      <c r="F28" s="275">
        <v>3981.68</v>
      </c>
      <c r="G28" s="275">
        <v>3981.68</v>
      </c>
    </row>
    <row r="29" spans="1:7">
      <c r="C29" t="s">
        <v>322</v>
      </c>
    </row>
    <row r="30" spans="1:7">
      <c r="D30" s="258"/>
    </row>
  </sheetData>
  <mergeCells count="19">
    <mergeCell ref="A28:B28"/>
    <mergeCell ref="A27:B27"/>
    <mergeCell ref="A21:B21"/>
    <mergeCell ref="A17:B17"/>
    <mergeCell ref="A20:B20"/>
    <mergeCell ref="A22:B22"/>
    <mergeCell ref="A26:B26"/>
    <mergeCell ref="A19:B19"/>
    <mergeCell ref="A24:B24"/>
    <mergeCell ref="A23:B23"/>
    <mergeCell ref="A25:B25"/>
    <mergeCell ref="A4:B4"/>
    <mergeCell ref="A7:B7"/>
    <mergeCell ref="A9:B9"/>
    <mergeCell ref="A13:B13"/>
    <mergeCell ref="A6:B6"/>
    <mergeCell ref="A8:B8"/>
    <mergeCell ref="A10:B10"/>
    <mergeCell ref="A12:B12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topLeftCell="A61" workbookViewId="0">
      <selection activeCell="N54" sqref="N54:O54"/>
    </sheetView>
  </sheetViews>
  <sheetFormatPr defaultRowHeight="14.25"/>
  <cols>
    <col min="5" max="5" width="9" customWidth="1"/>
    <col min="6" max="6" width="7.125" customWidth="1"/>
    <col min="7" max="7" width="6.125" customWidth="1"/>
    <col min="9" max="9" width="6.375" customWidth="1"/>
    <col min="11" max="11" width="3.875" customWidth="1"/>
    <col min="13" max="13" width="3.875" customWidth="1"/>
    <col min="15" max="15" width="4" customWidth="1"/>
  </cols>
  <sheetData>
    <row r="1" spans="1:15" ht="15.75">
      <c r="A1" s="378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</row>
    <row r="2" spans="1:15" ht="15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15.75">
      <c r="A3" s="44" t="s">
        <v>340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5.7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7.5" customHeight="1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55.5" customHeight="1">
      <c r="A6" s="319" t="s">
        <v>191</v>
      </c>
      <c r="B6" s="379"/>
      <c r="C6" s="379"/>
      <c r="D6" s="380"/>
      <c r="E6" s="381"/>
      <c r="F6" s="319" t="s">
        <v>337</v>
      </c>
      <c r="G6" s="320"/>
      <c r="H6" s="319" t="s">
        <v>344</v>
      </c>
      <c r="I6" s="320"/>
      <c r="J6" s="319" t="s">
        <v>353</v>
      </c>
      <c r="K6" s="320"/>
      <c r="L6" s="319" t="s">
        <v>267</v>
      </c>
      <c r="M6" s="320"/>
      <c r="N6" s="319" t="s">
        <v>351</v>
      </c>
      <c r="O6" s="320"/>
    </row>
    <row r="7" spans="1:15" ht="15.75">
      <c r="A7" s="373" t="s">
        <v>192</v>
      </c>
      <c r="B7" s="374"/>
      <c r="C7" s="374"/>
      <c r="D7" s="374"/>
      <c r="E7" s="375"/>
      <c r="F7" s="376">
        <f>F8+F12+F16+F22+F25+F30+F32+F37+F40+F14</f>
        <v>3049435.2199999997</v>
      </c>
      <c r="G7" s="377"/>
      <c r="H7" s="376">
        <f>H8+H12+H14+H16+H22+H25+H30+H32+H37+H40</f>
        <v>8940804.9500000011</v>
      </c>
      <c r="I7" s="377"/>
      <c r="J7" s="376">
        <f>J8+J12+J14+J16+J25+J30+J32+J37+J40</f>
        <v>5211203.169999999</v>
      </c>
      <c r="K7" s="377"/>
      <c r="L7" s="376">
        <f>L8+L12+L14+L16+L25+L32+L37+L40</f>
        <v>3989589.88</v>
      </c>
      <c r="M7" s="377"/>
      <c r="N7" s="376">
        <f>N8+N12+N14+N16+N22+N25+N30+N32+N37+N40</f>
        <v>4106045.4399999999</v>
      </c>
      <c r="O7" s="377"/>
    </row>
    <row r="8" spans="1:15" ht="15.75">
      <c r="A8" s="373" t="s">
        <v>193</v>
      </c>
      <c r="B8" s="374"/>
      <c r="C8" s="374"/>
      <c r="D8" s="374"/>
      <c r="E8" s="375"/>
      <c r="F8" s="376">
        <f>F9+F10+F11</f>
        <v>766033.75</v>
      </c>
      <c r="G8" s="377"/>
      <c r="H8" s="376">
        <f>H9+H10</f>
        <v>1151625.68</v>
      </c>
      <c r="I8" s="377"/>
      <c r="J8" s="376">
        <f>J9+J10</f>
        <v>1101527.6299999999</v>
      </c>
      <c r="K8" s="377"/>
      <c r="L8" s="376">
        <f>L9+L10</f>
        <v>948411.24</v>
      </c>
      <c r="M8" s="377"/>
      <c r="N8" s="376">
        <f>N9+N10</f>
        <v>707746.53</v>
      </c>
      <c r="O8" s="377"/>
    </row>
    <row r="9" spans="1:15" ht="15.75">
      <c r="A9" s="342" t="s">
        <v>194</v>
      </c>
      <c r="B9" s="382"/>
      <c r="C9" s="382"/>
      <c r="D9" s="382"/>
      <c r="E9" s="343"/>
      <c r="F9" s="361">
        <v>554722.9</v>
      </c>
      <c r="G9" s="362"/>
      <c r="H9" s="359">
        <v>903941.32</v>
      </c>
      <c r="I9" s="360"/>
      <c r="J9" s="361">
        <v>807285.84</v>
      </c>
      <c r="K9" s="362"/>
      <c r="L9" s="361">
        <v>654169.44999999995</v>
      </c>
      <c r="M9" s="362"/>
      <c r="N9" s="361">
        <v>413504.74</v>
      </c>
      <c r="O9" s="362"/>
    </row>
    <row r="10" spans="1:15" ht="15.75">
      <c r="A10" s="340" t="s">
        <v>195</v>
      </c>
      <c r="B10" s="385"/>
      <c r="C10" s="385"/>
      <c r="D10" s="385"/>
      <c r="E10" s="341"/>
      <c r="F10" s="361">
        <v>211310.85</v>
      </c>
      <c r="G10" s="362"/>
      <c r="H10" s="359">
        <v>247684.36</v>
      </c>
      <c r="I10" s="360"/>
      <c r="J10" s="361">
        <v>294241.78999999998</v>
      </c>
      <c r="K10" s="362"/>
      <c r="L10" s="361">
        <v>294241.78999999998</v>
      </c>
      <c r="M10" s="362"/>
      <c r="N10" s="361">
        <v>294241.78999999998</v>
      </c>
      <c r="O10" s="362"/>
    </row>
    <row r="11" spans="1:15" ht="15.75">
      <c r="A11" s="386" t="s">
        <v>233</v>
      </c>
      <c r="B11" s="387"/>
      <c r="C11" s="387"/>
      <c r="D11" s="387"/>
      <c r="E11" s="388"/>
      <c r="F11" s="367">
        <v>0</v>
      </c>
      <c r="G11" s="368"/>
      <c r="H11" s="365">
        <v>0</v>
      </c>
      <c r="I11" s="366"/>
      <c r="J11" s="367">
        <v>0</v>
      </c>
      <c r="K11" s="368"/>
      <c r="L11" s="367">
        <v>0</v>
      </c>
      <c r="M11" s="368"/>
      <c r="N11" s="367">
        <v>0</v>
      </c>
      <c r="O11" s="368"/>
    </row>
    <row r="12" spans="1:15" ht="15.75">
      <c r="A12" s="373" t="s">
        <v>196</v>
      </c>
      <c r="B12" s="374"/>
      <c r="C12" s="374"/>
      <c r="D12" s="374"/>
      <c r="E12" s="375"/>
      <c r="F12" s="376">
        <f>F13</f>
        <v>3968.9</v>
      </c>
      <c r="G12" s="377"/>
      <c r="H12" s="383">
        <f>H13</f>
        <v>6525</v>
      </c>
      <c r="I12" s="384"/>
      <c r="J12" s="376">
        <f>J13</f>
        <v>6976</v>
      </c>
      <c r="K12" s="377"/>
      <c r="L12" s="376">
        <f>L13</f>
        <v>6976</v>
      </c>
      <c r="M12" s="377"/>
      <c r="N12" s="376">
        <f>N13</f>
        <v>6976</v>
      </c>
      <c r="O12" s="377"/>
    </row>
    <row r="13" spans="1:15" ht="15.75">
      <c r="A13" s="340" t="s">
        <v>197</v>
      </c>
      <c r="B13" s="385"/>
      <c r="C13" s="385"/>
      <c r="D13" s="385"/>
      <c r="E13" s="341"/>
      <c r="F13" s="361">
        <v>3968.9</v>
      </c>
      <c r="G13" s="362"/>
      <c r="H13" s="359">
        <v>6525</v>
      </c>
      <c r="I13" s="360"/>
      <c r="J13" s="361">
        <v>6976</v>
      </c>
      <c r="K13" s="362"/>
      <c r="L13" s="361">
        <v>6976</v>
      </c>
      <c r="M13" s="362"/>
      <c r="N13" s="361">
        <v>6976</v>
      </c>
      <c r="O13" s="362"/>
    </row>
    <row r="14" spans="1:15" ht="15.75">
      <c r="A14" s="373" t="s">
        <v>198</v>
      </c>
      <c r="B14" s="374"/>
      <c r="C14" s="374"/>
      <c r="D14" s="374"/>
      <c r="E14" s="375"/>
      <c r="F14" s="376">
        <f>F15</f>
        <v>50357</v>
      </c>
      <c r="G14" s="377"/>
      <c r="H14" s="383">
        <f>H15</f>
        <v>90000</v>
      </c>
      <c r="I14" s="384"/>
      <c r="J14" s="376">
        <f>J15</f>
        <v>93000</v>
      </c>
      <c r="K14" s="377"/>
      <c r="L14" s="376">
        <f>L15</f>
        <v>93000</v>
      </c>
      <c r="M14" s="377"/>
      <c r="N14" s="376">
        <f>N15</f>
        <v>93000</v>
      </c>
      <c r="O14" s="377"/>
    </row>
    <row r="15" spans="1:15" ht="15.75">
      <c r="A15" s="340" t="s">
        <v>199</v>
      </c>
      <c r="B15" s="385"/>
      <c r="C15" s="385"/>
      <c r="D15" s="385"/>
      <c r="E15" s="341"/>
      <c r="F15" s="361">
        <v>50357</v>
      </c>
      <c r="G15" s="362"/>
      <c r="H15" s="359">
        <v>90000</v>
      </c>
      <c r="I15" s="360"/>
      <c r="J15" s="361">
        <v>93000</v>
      </c>
      <c r="K15" s="362"/>
      <c r="L15" s="361">
        <v>93000</v>
      </c>
      <c r="M15" s="362"/>
      <c r="N15" s="361">
        <v>93000</v>
      </c>
      <c r="O15" s="362"/>
    </row>
    <row r="16" spans="1:15" ht="15.75">
      <c r="A16" s="394" t="s">
        <v>224</v>
      </c>
      <c r="B16" s="395"/>
      <c r="C16" s="395"/>
      <c r="D16" s="395"/>
      <c r="E16" s="396"/>
      <c r="F16" s="392">
        <f>SUM(F17:G21)</f>
        <v>87265.89</v>
      </c>
      <c r="G16" s="393"/>
      <c r="H16" s="392">
        <f>SUM(H19:I21)</f>
        <v>2804467.1</v>
      </c>
      <c r="I16" s="393"/>
      <c r="J16" s="392">
        <f>SUM(J17:K21)</f>
        <v>1020659.15</v>
      </c>
      <c r="K16" s="393"/>
      <c r="L16" s="392">
        <f>SUM(L19:M21)</f>
        <v>167126.74</v>
      </c>
      <c r="M16" s="393"/>
      <c r="N16" s="392">
        <f>SUM(N19:O21)</f>
        <v>332126.74</v>
      </c>
      <c r="O16" s="393"/>
    </row>
    <row r="17" spans="1:15" ht="15.75">
      <c r="A17" s="389" t="s">
        <v>234</v>
      </c>
      <c r="B17" s="390"/>
      <c r="C17" s="390"/>
      <c r="D17" s="390"/>
      <c r="E17" s="391"/>
      <c r="F17" s="367">
        <v>0</v>
      </c>
      <c r="G17" s="368"/>
      <c r="H17" s="367">
        <v>0</v>
      </c>
      <c r="I17" s="368"/>
      <c r="J17" s="367">
        <v>0</v>
      </c>
      <c r="K17" s="368"/>
      <c r="L17" s="367">
        <v>0</v>
      </c>
      <c r="M17" s="368"/>
      <c r="N17" s="367">
        <v>0</v>
      </c>
      <c r="O17" s="368"/>
    </row>
    <row r="18" spans="1:15" ht="15.75">
      <c r="A18" s="397" t="s">
        <v>235</v>
      </c>
      <c r="B18" s="397"/>
      <c r="C18" s="397"/>
      <c r="D18" s="397"/>
      <c r="E18" s="398"/>
      <c r="F18" s="367">
        <v>0</v>
      </c>
      <c r="G18" s="368"/>
      <c r="H18" s="367">
        <v>0</v>
      </c>
      <c r="I18" s="368"/>
      <c r="J18" s="367">
        <v>0</v>
      </c>
      <c r="K18" s="368"/>
      <c r="L18" s="367">
        <v>0</v>
      </c>
      <c r="M18" s="368"/>
      <c r="N18" s="367">
        <v>0</v>
      </c>
      <c r="O18" s="368"/>
    </row>
    <row r="19" spans="1:15" ht="15.75">
      <c r="A19" s="389" t="s">
        <v>225</v>
      </c>
      <c r="B19" s="390"/>
      <c r="C19" s="390"/>
      <c r="D19" s="390"/>
      <c r="E19" s="391"/>
      <c r="F19" s="367">
        <v>15177.01</v>
      </c>
      <c r="G19" s="368"/>
      <c r="H19" s="365">
        <v>26544.560000000001</v>
      </c>
      <c r="I19" s="366"/>
      <c r="J19" s="367">
        <v>19617.830000000002</v>
      </c>
      <c r="K19" s="368"/>
      <c r="L19" s="367">
        <v>19617.830000000002</v>
      </c>
      <c r="M19" s="368"/>
      <c r="N19" s="367">
        <v>19617.830000000002</v>
      </c>
      <c r="O19" s="368"/>
    </row>
    <row r="20" spans="1:15" ht="15.75">
      <c r="A20" s="389" t="s">
        <v>226</v>
      </c>
      <c r="B20" s="390"/>
      <c r="C20" s="390"/>
      <c r="D20" s="390"/>
      <c r="E20" s="391"/>
      <c r="F20" s="367">
        <v>9071.85</v>
      </c>
      <c r="G20" s="368"/>
      <c r="H20" s="365">
        <v>7508.91</v>
      </c>
      <c r="I20" s="366"/>
      <c r="J20" s="367">
        <v>7508.91</v>
      </c>
      <c r="K20" s="368"/>
      <c r="L20" s="367">
        <v>7508.91</v>
      </c>
      <c r="M20" s="368"/>
      <c r="N20" s="367">
        <v>7508.91</v>
      </c>
      <c r="O20" s="368"/>
    </row>
    <row r="21" spans="1:15" ht="15.75">
      <c r="A21" s="389" t="s">
        <v>231</v>
      </c>
      <c r="B21" s="390"/>
      <c r="C21" s="390"/>
      <c r="D21" s="390"/>
      <c r="E21" s="391"/>
      <c r="F21" s="367">
        <v>63017.03</v>
      </c>
      <c r="G21" s="368"/>
      <c r="H21" s="365">
        <v>2770413.63</v>
      </c>
      <c r="I21" s="366"/>
      <c r="J21" s="367">
        <v>993532.41</v>
      </c>
      <c r="K21" s="368"/>
      <c r="L21" s="367">
        <v>140000</v>
      </c>
      <c r="M21" s="368"/>
      <c r="N21" s="367">
        <v>305000</v>
      </c>
      <c r="O21" s="368"/>
    </row>
    <row r="22" spans="1:15" ht="15.75">
      <c r="A22" s="373" t="s">
        <v>200</v>
      </c>
      <c r="B22" s="374"/>
      <c r="C22" s="374"/>
      <c r="D22" s="374"/>
      <c r="E22" s="375"/>
      <c r="F22" s="376">
        <f>F23</f>
        <v>0</v>
      </c>
      <c r="G22" s="377"/>
      <c r="H22" s="383">
        <f>H23+H24</f>
        <v>0</v>
      </c>
      <c r="I22" s="384"/>
      <c r="J22" s="376">
        <f>J23+J24</f>
        <v>0</v>
      </c>
      <c r="K22" s="377"/>
      <c r="L22" s="376">
        <f>L23+L24</f>
        <v>0</v>
      </c>
      <c r="M22" s="377"/>
      <c r="N22" s="376">
        <f>N23+N24</f>
        <v>0</v>
      </c>
      <c r="O22" s="377"/>
    </row>
    <row r="23" spans="1:15" ht="15.75">
      <c r="A23" s="340" t="s">
        <v>201</v>
      </c>
      <c r="B23" s="385"/>
      <c r="C23" s="385"/>
      <c r="D23" s="385"/>
      <c r="E23" s="341"/>
      <c r="F23" s="361">
        <v>0</v>
      </c>
      <c r="G23" s="362"/>
      <c r="H23" s="359">
        <v>0</v>
      </c>
      <c r="I23" s="360"/>
      <c r="J23" s="361">
        <f>J372</f>
        <v>0</v>
      </c>
      <c r="K23" s="362"/>
      <c r="L23" s="361">
        <f>L372</f>
        <v>0</v>
      </c>
      <c r="M23" s="362"/>
      <c r="N23" s="361">
        <f>N372</f>
        <v>0</v>
      </c>
      <c r="O23" s="362"/>
    </row>
    <row r="24" spans="1:15" ht="15.75">
      <c r="A24" s="342" t="s">
        <v>202</v>
      </c>
      <c r="B24" s="399"/>
      <c r="C24" s="399"/>
      <c r="D24" s="399"/>
      <c r="E24" s="400"/>
      <c r="F24" s="361">
        <v>0</v>
      </c>
      <c r="G24" s="362"/>
      <c r="H24" s="359">
        <v>0</v>
      </c>
      <c r="I24" s="360"/>
      <c r="J24" s="361">
        <v>0</v>
      </c>
      <c r="K24" s="362"/>
      <c r="L24" s="361">
        <v>0</v>
      </c>
      <c r="M24" s="362"/>
      <c r="N24" s="361">
        <v>0</v>
      </c>
      <c r="O24" s="362"/>
    </row>
    <row r="25" spans="1:15" ht="15.75">
      <c r="A25" s="373" t="s">
        <v>203</v>
      </c>
      <c r="B25" s="374"/>
      <c r="C25" s="374"/>
      <c r="D25" s="374"/>
      <c r="E25" s="375"/>
      <c r="F25" s="376">
        <f>F26+F28++F29+F27</f>
        <v>541522.88</v>
      </c>
      <c r="G25" s="377"/>
      <c r="H25" s="376">
        <f t="shared" ref="H25" si="0">H26+H28++H29+H27</f>
        <v>3390132.77</v>
      </c>
      <c r="I25" s="377"/>
      <c r="J25" s="376">
        <f>J26+J28++J29+J27</f>
        <v>1322681.7</v>
      </c>
      <c r="K25" s="377"/>
      <c r="L25" s="376">
        <f>L26+L28++L29+L27</f>
        <v>1797384.31</v>
      </c>
      <c r="M25" s="377"/>
      <c r="N25" s="376">
        <f>N26+N28++N29+N27</f>
        <v>1996844.08</v>
      </c>
      <c r="O25" s="377"/>
    </row>
    <row r="26" spans="1:15" ht="15.75">
      <c r="A26" s="340" t="s">
        <v>204</v>
      </c>
      <c r="B26" s="385"/>
      <c r="C26" s="385"/>
      <c r="D26" s="385"/>
      <c r="E26" s="341"/>
      <c r="F26" s="361">
        <v>381033.81</v>
      </c>
      <c r="G26" s="362"/>
      <c r="H26" s="361">
        <v>2889662.62</v>
      </c>
      <c r="I26" s="362"/>
      <c r="J26" s="361">
        <v>910574.89</v>
      </c>
      <c r="K26" s="362"/>
      <c r="L26" s="361">
        <v>1420000</v>
      </c>
      <c r="M26" s="362"/>
      <c r="N26" s="361">
        <v>1619459.77</v>
      </c>
      <c r="O26" s="362"/>
    </row>
    <row r="27" spans="1:15" ht="15.75">
      <c r="A27" s="386" t="s">
        <v>227</v>
      </c>
      <c r="B27" s="387"/>
      <c r="C27" s="387"/>
      <c r="D27" s="387"/>
      <c r="E27" s="388"/>
      <c r="F27" s="367">
        <v>3321.33</v>
      </c>
      <c r="G27" s="368"/>
      <c r="H27" s="367">
        <v>5000</v>
      </c>
      <c r="I27" s="368"/>
      <c r="J27" s="367">
        <v>2500</v>
      </c>
      <c r="K27" s="368"/>
      <c r="L27" s="367">
        <v>2500</v>
      </c>
      <c r="M27" s="368"/>
      <c r="N27" s="367">
        <v>2500</v>
      </c>
      <c r="O27" s="368"/>
    </row>
    <row r="28" spans="1:15" ht="15.75" customHeight="1">
      <c r="A28" s="340" t="s">
        <v>205</v>
      </c>
      <c r="B28" s="385"/>
      <c r="C28" s="385"/>
      <c r="D28" s="385"/>
      <c r="E28" s="341"/>
      <c r="F28" s="361">
        <v>20682.55</v>
      </c>
      <c r="G28" s="362"/>
      <c r="H28" s="361">
        <v>60939.82</v>
      </c>
      <c r="I28" s="362"/>
      <c r="J28" s="361">
        <v>59939.82</v>
      </c>
      <c r="K28" s="362"/>
      <c r="L28" s="361">
        <v>25217.32</v>
      </c>
      <c r="M28" s="362"/>
      <c r="N28" s="361">
        <v>25217.32</v>
      </c>
      <c r="O28" s="362"/>
    </row>
    <row r="29" spans="1:15" ht="15.75">
      <c r="A29" s="342" t="s">
        <v>206</v>
      </c>
      <c r="B29" s="382"/>
      <c r="C29" s="382"/>
      <c r="D29" s="382"/>
      <c r="E29" s="343"/>
      <c r="F29" s="361">
        <v>136485.19</v>
      </c>
      <c r="G29" s="362"/>
      <c r="H29" s="361">
        <v>434530.33</v>
      </c>
      <c r="I29" s="362"/>
      <c r="J29" s="361">
        <v>349666.99</v>
      </c>
      <c r="K29" s="362"/>
      <c r="L29" s="361">
        <v>349666.99</v>
      </c>
      <c r="M29" s="362"/>
      <c r="N29" s="361">
        <v>349666.99</v>
      </c>
      <c r="O29" s="362"/>
    </row>
    <row r="30" spans="1:15" ht="15.75">
      <c r="A30" s="373" t="s">
        <v>207</v>
      </c>
      <c r="B30" s="374"/>
      <c r="C30" s="374"/>
      <c r="D30" s="374"/>
      <c r="E30" s="375"/>
      <c r="F30" s="376">
        <f>F31</f>
        <v>0</v>
      </c>
      <c r="G30" s="377"/>
      <c r="H30" s="376">
        <f>H31</f>
        <v>0</v>
      </c>
      <c r="I30" s="377"/>
      <c r="J30" s="376">
        <f>J31</f>
        <v>0</v>
      </c>
      <c r="K30" s="377"/>
      <c r="L30" s="376">
        <f>L31</f>
        <v>0</v>
      </c>
      <c r="M30" s="377"/>
      <c r="N30" s="376">
        <f>N31</f>
        <v>0</v>
      </c>
      <c r="O30" s="377"/>
    </row>
    <row r="31" spans="1:15" ht="15.75">
      <c r="A31" s="342" t="s">
        <v>208</v>
      </c>
      <c r="B31" s="382"/>
      <c r="C31" s="382"/>
      <c r="D31" s="382"/>
      <c r="E31" s="343"/>
      <c r="F31" s="361">
        <v>0</v>
      </c>
      <c r="G31" s="362"/>
      <c r="H31" s="361">
        <f>H508</f>
        <v>0</v>
      </c>
      <c r="I31" s="362"/>
      <c r="J31" s="361">
        <f>J508</f>
        <v>0</v>
      </c>
      <c r="K31" s="362"/>
      <c r="L31" s="361">
        <f>L508</f>
        <v>0</v>
      </c>
      <c r="M31" s="362"/>
      <c r="N31" s="361">
        <f>N508</f>
        <v>0</v>
      </c>
      <c r="O31" s="362"/>
    </row>
    <row r="32" spans="1:15" ht="15.75">
      <c r="A32" s="373" t="s">
        <v>209</v>
      </c>
      <c r="B32" s="374"/>
      <c r="C32" s="374"/>
      <c r="D32" s="374"/>
      <c r="E32" s="375"/>
      <c r="F32" s="376">
        <f>F33+F34+F35+F36</f>
        <v>115731.78</v>
      </c>
      <c r="G32" s="377"/>
      <c r="H32" s="376">
        <f t="shared" ref="H32" si="1">H33+H34+H35+H36</f>
        <v>189999.1</v>
      </c>
      <c r="I32" s="377"/>
      <c r="J32" s="376">
        <f>J33+J34+J35+J36</f>
        <v>176802.25</v>
      </c>
      <c r="K32" s="377"/>
      <c r="L32" s="376">
        <f>L33+L34+L35+L36</f>
        <v>135400</v>
      </c>
      <c r="M32" s="377"/>
      <c r="N32" s="376">
        <f>N33+N34+N35+N36</f>
        <v>135400</v>
      </c>
      <c r="O32" s="377"/>
    </row>
    <row r="33" spans="1:15" ht="15.75">
      <c r="A33" s="340" t="s">
        <v>210</v>
      </c>
      <c r="B33" s="385"/>
      <c r="C33" s="385"/>
      <c r="D33" s="385"/>
      <c r="E33" s="341"/>
      <c r="F33" s="361">
        <v>80381.78</v>
      </c>
      <c r="G33" s="362"/>
      <c r="H33" s="361">
        <v>133499.1</v>
      </c>
      <c r="I33" s="362"/>
      <c r="J33" s="361">
        <v>125902.25</v>
      </c>
      <c r="K33" s="362"/>
      <c r="L33" s="361">
        <v>89500</v>
      </c>
      <c r="M33" s="362"/>
      <c r="N33" s="361">
        <v>89500</v>
      </c>
      <c r="O33" s="362"/>
    </row>
    <row r="34" spans="1:15" ht="15.75">
      <c r="A34" s="340" t="s">
        <v>211</v>
      </c>
      <c r="B34" s="385"/>
      <c r="C34" s="385"/>
      <c r="D34" s="385"/>
      <c r="E34" s="341"/>
      <c r="F34" s="361">
        <v>18650</v>
      </c>
      <c r="G34" s="362"/>
      <c r="H34" s="361">
        <v>23000</v>
      </c>
      <c r="I34" s="362"/>
      <c r="J34" s="361">
        <v>23400</v>
      </c>
      <c r="K34" s="362"/>
      <c r="L34" s="361">
        <v>23400</v>
      </c>
      <c r="M34" s="362"/>
      <c r="N34" s="361">
        <v>23400</v>
      </c>
      <c r="O34" s="362"/>
    </row>
    <row r="35" spans="1:15" ht="15.75">
      <c r="A35" s="386" t="s">
        <v>212</v>
      </c>
      <c r="B35" s="387"/>
      <c r="C35" s="387"/>
      <c r="D35" s="387"/>
      <c r="E35" s="388"/>
      <c r="F35" s="367">
        <v>13500</v>
      </c>
      <c r="G35" s="368"/>
      <c r="H35" s="367">
        <v>30000</v>
      </c>
      <c r="I35" s="368"/>
      <c r="J35" s="367">
        <v>25000</v>
      </c>
      <c r="K35" s="368"/>
      <c r="L35" s="367">
        <v>20000</v>
      </c>
      <c r="M35" s="368"/>
      <c r="N35" s="367">
        <v>20000</v>
      </c>
      <c r="O35" s="368"/>
    </row>
    <row r="36" spans="1:15" ht="15.75">
      <c r="A36" s="386" t="s">
        <v>230</v>
      </c>
      <c r="B36" s="387"/>
      <c r="C36" s="387"/>
      <c r="D36" s="387"/>
      <c r="E36" s="388"/>
      <c r="F36" s="367">
        <v>3200</v>
      </c>
      <c r="G36" s="368"/>
      <c r="H36" s="367">
        <v>3500</v>
      </c>
      <c r="I36" s="368"/>
      <c r="J36" s="367">
        <v>2500</v>
      </c>
      <c r="K36" s="368"/>
      <c r="L36" s="367">
        <v>2500</v>
      </c>
      <c r="M36" s="368"/>
      <c r="N36" s="367">
        <v>2500</v>
      </c>
      <c r="O36" s="368"/>
    </row>
    <row r="37" spans="1:15" s="240" customFormat="1" ht="15.75">
      <c r="A37" s="406" t="s">
        <v>213</v>
      </c>
      <c r="B37" s="407"/>
      <c r="C37" s="407"/>
      <c r="D37" s="407"/>
      <c r="E37" s="408"/>
      <c r="F37" s="392">
        <f>SUM(F38+F39)</f>
        <v>1270850.02</v>
      </c>
      <c r="G37" s="393"/>
      <c r="H37" s="392">
        <f t="shared" ref="H37" si="2">SUM(H38+H39)</f>
        <v>1095048.4099999999</v>
      </c>
      <c r="I37" s="393"/>
      <c r="J37" s="392">
        <f>J38+J39</f>
        <v>1247515.23</v>
      </c>
      <c r="K37" s="393"/>
      <c r="L37" s="392">
        <f>SUM(L38)+L39</f>
        <v>655947.88</v>
      </c>
      <c r="M37" s="393"/>
      <c r="N37" s="392">
        <f>SUM(N38)+N39</f>
        <v>655947.88</v>
      </c>
      <c r="O37" s="393"/>
    </row>
    <row r="38" spans="1:15" ht="15.75">
      <c r="A38" s="386" t="s">
        <v>228</v>
      </c>
      <c r="B38" s="387"/>
      <c r="C38" s="387"/>
      <c r="D38" s="387"/>
      <c r="E38" s="388"/>
      <c r="F38" s="367">
        <v>1252750.02</v>
      </c>
      <c r="G38" s="368"/>
      <c r="H38" s="367">
        <v>1095048.4099999999</v>
      </c>
      <c r="I38" s="368"/>
      <c r="J38" s="367">
        <v>1149567.3500000001</v>
      </c>
      <c r="K38" s="368"/>
      <c r="L38" s="367">
        <v>558000</v>
      </c>
      <c r="M38" s="368"/>
      <c r="N38" s="367">
        <v>558000</v>
      </c>
      <c r="O38" s="368"/>
    </row>
    <row r="39" spans="1:15" ht="15.75">
      <c r="A39" s="386" t="s">
        <v>229</v>
      </c>
      <c r="B39" s="387"/>
      <c r="C39" s="387"/>
      <c r="D39" s="387"/>
      <c r="E39" s="388"/>
      <c r="F39" s="367">
        <v>18100</v>
      </c>
      <c r="G39" s="368"/>
      <c r="H39" s="367">
        <v>0</v>
      </c>
      <c r="I39" s="368"/>
      <c r="J39" s="367">
        <v>97947.88</v>
      </c>
      <c r="K39" s="368"/>
      <c r="L39" s="367">
        <v>97947.88</v>
      </c>
      <c r="M39" s="368"/>
      <c r="N39" s="367">
        <v>97947.88</v>
      </c>
      <c r="O39" s="368"/>
    </row>
    <row r="40" spans="1:15" s="240" customFormat="1" ht="15.75">
      <c r="A40" s="406" t="s">
        <v>214</v>
      </c>
      <c r="B40" s="407"/>
      <c r="C40" s="407"/>
      <c r="D40" s="407"/>
      <c r="E40" s="408"/>
      <c r="F40" s="392">
        <f>SUM(F44+F41+F42+F43)</f>
        <v>213705</v>
      </c>
      <c r="G40" s="393"/>
      <c r="H40" s="392">
        <f>SUM(H44+H41+H42+H43)</f>
        <v>213006.89</v>
      </c>
      <c r="I40" s="393"/>
      <c r="J40" s="392">
        <f>SUM(J44+J41+J42+J43)</f>
        <v>242041.21</v>
      </c>
      <c r="K40" s="393"/>
      <c r="L40" s="392">
        <f>SUM(L44+L41+L42+L43)</f>
        <v>185343.71</v>
      </c>
      <c r="M40" s="393"/>
      <c r="N40" s="392">
        <f>SUM(N44+N41+N42+N43)</f>
        <v>178004.21</v>
      </c>
      <c r="O40" s="393"/>
    </row>
    <row r="41" spans="1:15" s="240" customFormat="1" ht="15.75">
      <c r="A41" s="386" t="s">
        <v>236</v>
      </c>
      <c r="B41" s="387"/>
      <c r="C41" s="387"/>
      <c r="D41" s="387"/>
      <c r="E41" s="388"/>
      <c r="F41" s="367">
        <v>0</v>
      </c>
      <c r="G41" s="368"/>
      <c r="H41" s="367">
        <v>0</v>
      </c>
      <c r="I41" s="368"/>
      <c r="J41" s="367">
        <v>0</v>
      </c>
      <c r="K41" s="368"/>
      <c r="L41" s="367">
        <v>0</v>
      </c>
      <c r="M41" s="368"/>
      <c r="N41" s="367">
        <v>0</v>
      </c>
      <c r="O41" s="368"/>
    </row>
    <row r="42" spans="1:15" s="240" customFormat="1" ht="15.75">
      <c r="A42" s="386" t="s">
        <v>215</v>
      </c>
      <c r="B42" s="387"/>
      <c r="C42" s="387"/>
      <c r="D42" s="387"/>
      <c r="E42" s="388"/>
      <c r="F42" s="367">
        <v>0</v>
      </c>
      <c r="G42" s="368"/>
      <c r="H42" s="367">
        <v>0</v>
      </c>
      <c r="I42" s="368"/>
      <c r="J42" s="367">
        <v>0</v>
      </c>
      <c r="K42" s="368"/>
      <c r="L42" s="367">
        <v>0</v>
      </c>
      <c r="M42" s="368"/>
      <c r="N42" s="367">
        <v>0</v>
      </c>
      <c r="O42" s="368"/>
    </row>
    <row r="43" spans="1:15" s="240" customFormat="1" ht="15.75">
      <c r="A43" s="386" t="s">
        <v>216</v>
      </c>
      <c r="B43" s="387"/>
      <c r="C43" s="387"/>
      <c r="D43" s="387"/>
      <c r="E43" s="388"/>
      <c r="F43" s="367">
        <v>67513.38</v>
      </c>
      <c r="G43" s="368"/>
      <c r="H43" s="367">
        <v>53300</v>
      </c>
      <c r="I43" s="368"/>
      <c r="J43" s="367">
        <v>38100</v>
      </c>
      <c r="K43" s="368"/>
      <c r="L43" s="367">
        <v>38100</v>
      </c>
      <c r="M43" s="368"/>
      <c r="N43" s="367">
        <v>38100</v>
      </c>
      <c r="O43" s="368"/>
    </row>
    <row r="44" spans="1:15" ht="29.25" customHeight="1">
      <c r="A44" s="403" t="s">
        <v>273</v>
      </c>
      <c r="B44" s="404"/>
      <c r="C44" s="404"/>
      <c r="D44" s="404"/>
      <c r="E44" s="405"/>
      <c r="F44" s="367">
        <v>146191.62</v>
      </c>
      <c r="G44" s="368"/>
      <c r="H44" s="367">
        <v>159706.89000000001</v>
      </c>
      <c r="I44" s="368"/>
      <c r="J44" s="367">
        <v>203941.21</v>
      </c>
      <c r="K44" s="368"/>
      <c r="L44" s="367">
        <v>147243.71</v>
      </c>
      <c r="M44" s="368"/>
      <c r="N44" s="367">
        <v>139904.21</v>
      </c>
      <c r="O44" s="368"/>
    </row>
    <row r="45" spans="1:15" ht="15.7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</row>
    <row r="46" spans="1:15" ht="15.7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</row>
    <row r="47" spans="1:15" ht="15.75">
      <c r="A47" s="44"/>
      <c r="B47" s="244" t="s">
        <v>217</v>
      </c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1:15" ht="15.7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1:15" ht="15.75">
      <c r="A49" s="378" t="s">
        <v>324</v>
      </c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8"/>
      <c r="O49" s="378"/>
    </row>
    <row r="50" spans="1:15" ht="15.7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1" spans="1:15" ht="15.75">
      <c r="A51" s="44" t="s">
        <v>341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5" ht="15.75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</row>
    <row r="53" spans="1:15" ht="49.5" customHeight="1">
      <c r="A53" s="245" t="s">
        <v>218</v>
      </c>
      <c r="B53" s="245" t="s">
        <v>219</v>
      </c>
      <c r="C53" s="338" t="s">
        <v>258</v>
      </c>
      <c r="D53" s="402"/>
      <c r="E53" s="339"/>
      <c r="F53" s="319" t="s">
        <v>337</v>
      </c>
      <c r="G53" s="320"/>
      <c r="H53" s="319" t="s">
        <v>344</v>
      </c>
      <c r="I53" s="320"/>
      <c r="J53" s="319" t="s">
        <v>350</v>
      </c>
      <c r="K53" s="320"/>
      <c r="L53" s="319" t="s">
        <v>267</v>
      </c>
      <c r="M53" s="320"/>
      <c r="N53" s="319" t="s">
        <v>351</v>
      </c>
      <c r="O53" s="320"/>
    </row>
    <row r="54" spans="1:15" ht="29.25" customHeight="1">
      <c r="A54" s="246">
        <v>8</v>
      </c>
      <c r="B54" s="246"/>
      <c r="C54" s="342" t="s">
        <v>22</v>
      </c>
      <c r="D54" s="382"/>
      <c r="E54" s="343"/>
      <c r="F54" s="336">
        <f>F56+F55</f>
        <v>423285.72000000003</v>
      </c>
      <c r="G54" s="337"/>
      <c r="H54" s="336">
        <f>H55+H56</f>
        <v>628246.34000000008</v>
      </c>
      <c r="I54" s="337"/>
      <c r="J54" s="336">
        <f>J56+J55</f>
        <v>255417.31</v>
      </c>
      <c r="K54" s="337"/>
      <c r="L54" s="336">
        <f>L55+L56</f>
        <v>3981.68</v>
      </c>
      <c r="M54" s="337"/>
      <c r="N54" s="336">
        <f>N55+N56</f>
        <v>3981.68</v>
      </c>
      <c r="O54" s="337"/>
    </row>
    <row r="55" spans="1:15" ht="32.25" customHeight="1">
      <c r="A55" s="246"/>
      <c r="B55" s="246">
        <v>81</v>
      </c>
      <c r="C55" s="369" t="s">
        <v>279</v>
      </c>
      <c r="D55" s="401"/>
      <c r="E55" s="370"/>
      <c r="F55" s="357">
        <v>6766.39</v>
      </c>
      <c r="G55" s="358"/>
      <c r="H55" s="357">
        <v>3981.68</v>
      </c>
      <c r="I55" s="358"/>
      <c r="J55" s="357">
        <v>3981.68</v>
      </c>
      <c r="K55" s="358"/>
      <c r="L55" s="357">
        <v>3981.68</v>
      </c>
      <c r="M55" s="358"/>
      <c r="N55" s="357">
        <v>3981.68</v>
      </c>
      <c r="O55" s="358"/>
    </row>
    <row r="56" spans="1:15" ht="18.75" customHeight="1">
      <c r="A56" s="246"/>
      <c r="B56" s="246">
        <v>84</v>
      </c>
      <c r="C56" s="340" t="s">
        <v>13</v>
      </c>
      <c r="D56" s="385"/>
      <c r="E56" s="341"/>
      <c r="F56" s="336">
        <v>416519.33</v>
      </c>
      <c r="G56" s="337"/>
      <c r="H56" s="336">
        <v>624264.66</v>
      </c>
      <c r="I56" s="337"/>
      <c r="J56" s="357">
        <v>251435.63</v>
      </c>
      <c r="K56" s="358"/>
      <c r="L56" s="357">
        <v>0</v>
      </c>
      <c r="M56" s="358"/>
      <c r="N56" s="357">
        <v>0</v>
      </c>
      <c r="O56" s="358"/>
    </row>
    <row r="57" spans="1:15" ht="15.75" customHeight="1">
      <c r="A57" s="246">
        <v>5</v>
      </c>
      <c r="B57" s="246"/>
      <c r="C57" s="342" t="s">
        <v>222</v>
      </c>
      <c r="D57" s="382"/>
      <c r="E57" s="343"/>
      <c r="F57" s="336">
        <f>SUM(F58)+F59+F60</f>
        <v>23100</v>
      </c>
      <c r="G57" s="337"/>
      <c r="H57" s="336">
        <f>SUM(H58)+H59+H60</f>
        <v>91633.64</v>
      </c>
      <c r="I57" s="337"/>
      <c r="J57" s="336">
        <f>J58+J60+J59</f>
        <v>163358.87</v>
      </c>
      <c r="K57" s="337"/>
      <c r="L57" s="336">
        <f>L60+L58+L59</f>
        <v>163358.87</v>
      </c>
      <c r="M57" s="337"/>
      <c r="N57" s="336">
        <f>N60+N58+N59</f>
        <v>163358.87</v>
      </c>
      <c r="O57" s="337"/>
    </row>
    <row r="58" spans="1:15" ht="33" customHeight="1">
      <c r="A58" s="246"/>
      <c r="B58" s="246">
        <v>51</v>
      </c>
      <c r="C58" s="342" t="s">
        <v>278</v>
      </c>
      <c r="D58" s="382"/>
      <c r="E58" s="343"/>
      <c r="F58" s="336">
        <v>18100</v>
      </c>
      <c r="G58" s="337"/>
      <c r="H58" s="336">
        <v>19908.419999999998</v>
      </c>
      <c r="I58" s="337"/>
      <c r="J58" s="336">
        <v>19908.419999999998</v>
      </c>
      <c r="K58" s="337"/>
      <c r="L58" s="336">
        <v>19908.419999999998</v>
      </c>
      <c r="M58" s="337"/>
      <c r="N58" s="336">
        <v>19908.419999999998</v>
      </c>
      <c r="O58" s="337"/>
    </row>
    <row r="59" spans="1:15" ht="32.25" customHeight="1">
      <c r="A59" s="246"/>
      <c r="B59" s="246">
        <v>53</v>
      </c>
      <c r="C59" s="369" t="s">
        <v>276</v>
      </c>
      <c r="D59" s="401"/>
      <c r="E59" s="370"/>
      <c r="F59" s="357">
        <v>5000</v>
      </c>
      <c r="G59" s="358"/>
      <c r="H59" s="357">
        <v>0</v>
      </c>
      <c r="I59" s="358"/>
      <c r="J59" s="357">
        <v>0</v>
      </c>
      <c r="K59" s="358"/>
      <c r="L59" s="357">
        <v>0</v>
      </c>
      <c r="M59" s="358"/>
      <c r="N59" s="357">
        <v>0</v>
      </c>
      <c r="O59" s="358"/>
    </row>
    <row r="60" spans="1:15" ht="15.75">
      <c r="A60" s="246"/>
      <c r="B60" s="246">
        <v>54</v>
      </c>
      <c r="C60" s="340" t="s">
        <v>223</v>
      </c>
      <c r="D60" s="385"/>
      <c r="E60" s="341"/>
      <c r="F60" s="336">
        <v>0</v>
      </c>
      <c r="G60" s="337"/>
      <c r="H60" s="336">
        <v>71725.22</v>
      </c>
      <c r="I60" s="337"/>
      <c r="J60" s="336">
        <v>143450.45000000001</v>
      </c>
      <c r="K60" s="337"/>
      <c r="L60" s="336">
        <v>143450.45000000001</v>
      </c>
      <c r="M60" s="337"/>
      <c r="N60" s="336">
        <v>143450.45000000001</v>
      </c>
      <c r="O60" s="337"/>
    </row>
    <row r="61" spans="1:15" ht="15.75">
      <c r="A61" s="44"/>
      <c r="B61" s="44"/>
      <c r="C61" s="247"/>
      <c r="D61" s="247"/>
      <c r="E61" s="247"/>
      <c r="F61" s="243"/>
      <c r="G61" s="243"/>
      <c r="H61" s="243"/>
      <c r="I61" s="243"/>
      <c r="J61" s="243"/>
      <c r="K61" s="243"/>
      <c r="L61" s="243"/>
      <c r="M61" s="243"/>
      <c r="N61" s="243"/>
      <c r="O61" s="243"/>
    </row>
    <row r="62" spans="1:15" ht="15.75">
      <c r="A62" s="44"/>
      <c r="B62" s="44"/>
      <c r="C62" s="247"/>
      <c r="D62" s="247"/>
      <c r="E62" s="247"/>
      <c r="F62" s="243"/>
      <c r="G62" s="243"/>
      <c r="H62" s="243"/>
      <c r="I62" s="243"/>
      <c r="J62" s="243"/>
      <c r="K62" s="243"/>
      <c r="L62" s="243"/>
      <c r="M62" s="243"/>
      <c r="N62" s="243"/>
      <c r="O62" s="243"/>
    </row>
    <row r="63" spans="1:15" ht="15.75">
      <c r="A63" s="44" t="s">
        <v>342</v>
      </c>
      <c r="B63" s="44"/>
      <c r="C63" s="44"/>
      <c r="D63" s="247"/>
      <c r="E63" s="247"/>
      <c r="F63" s="243"/>
      <c r="G63" s="243"/>
      <c r="H63" s="243"/>
      <c r="I63" s="243"/>
      <c r="J63" s="243"/>
      <c r="K63" s="243"/>
      <c r="L63" s="243"/>
      <c r="M63" s="243"/>
      <c r="N63" s="243"/>
      <c r="O63" s="243"/>
    </row>
    <row r="64" spans="1:15" ht="15.75">
      <c r="A64" s="44"/>
      <c r="B64" s="44"/>
      <c r="C64" s="44"/>
      <c r="D64" s="247"/>
      <c r="E64" s="247"/>
      <c r="F64" s="243"/>
      <c r="G64" s="243"/>
      <c r="H64" s="243"/>
      <c r="I64" s="243"/>
      <c r="J64" s="243"/>
      <c r="K64" s="243"/>
      <c r="L64" s="243"/>
      <c r="M64" s="243"/>
      <c r="N64" s="243"/>
      <c r="O64" s="243"/>
    </row>
    <row r="65" spans="1:15" ht="15.75">
      <c r="A65" s="44"/>
      <c r="B65" s="44"/>
      <c r="C65" s="44"/>
      <c r="D65" s="247"/>
      <c r="E65" s="247"/>
      <c r="F65" s="243"/>
      <c r="G65" s="243"/>
      <c r="H65" s="243"/>
      <c r="I65" s="243"/>
      <c r="J65" s="243"/>
      <c r="K65" s="243"/>
      <c r="L65" s="243"/>
      <c r="M65" s="243"/>
      <c r="N65" s="243"/>
      <c r="O65" s="243"/>
    </row>
    <row r="66" spans="1:15" ht="51" customHeight="1">
      <c r="A66" s="245" t="s">
        <v>218</v>
      </c>
      <c r="B66" s="245" t="s">
        <v>219</v>
      </c>
      <c r="C66" s="245" t="s">
        <v>14</v>
      </c>
      <c r="D66" s="338" t="s">
        <v>220</v>
      </c>
      <c r="E66" s="339"/>
      <c r="F66" s="371" t="s">
        <v>337</v>
      </c>
      <c r="G66" s="372"/>
      <c r="H66" s="319" t="s">
        <v>344</v>
      </c>
      <c r="I66" s="320"/>
      <c r="J66" s="319" t="s">
        <v>350</v>
      </c>
      <c r="K66" s="320"/>
      <c r="L66" s="319" t="s">
        <v>267</v>
      </c>
      <c r="M66" s="320"/>
      <c r="N66" s="319" t="s">
        <v>351</v>
      </c>
      <c r="O66" s="320"/>
    </row>
    <row r="67" spans="1:15" ht="34.5" customHeight="1">
      <c r="A67" s="246">
        <v>8</v>
      </c>
      <c r="B67" s="246"/>
      <c r="C67" s="246"/>
      <c r="D67" s="342" t="s">
        <v>22</v>
      </c>
      <c r="E67" s="343"/>
      <c r="F67" s="359">
        <f>F69+F68</f>
        <v>423285.72000000003</v>
      </c>
      <c r="G67" s="360"/>
      <c r="H67" s="336">
        <f>H69+H68</f>
        <v>628246.34000000008</v>
      </c>
      <c r="I67" s="337"/>
      <c r="J67" s="336">
        <f>J69+J68</f>
        <v>255417.31</v>
      </c>
      <c r="K67" s="337"/>
      <c r="L67" s="336">
        <f>L68+L69</f>
        <v>3981.68</v>
      </c>
      <c r="M67" s="337"/>
      <c r="N67" s="336">
        <f>N68+N69</f>
        <v>3981.68</v>
      </c>
      <c r="O67" s="337"/>
    </row>
    <row r="68" spans="1:15" ht="48" customHeight="1">
      <c r="A68" s="246"/>
      <c r="B68" s="246">
        <v>81</v>
      </c>
      <c r="C68" s="246"/>
      <c r="D68" s="369" t="s">
        <v>280</v>
      </c>
      <c r="E68" s="370"/>
      <c r="F68" s="365">
        <v>6766.39</v>
      </c>
      <c r="G68" s="366"/>
      <c r="H68" s="357">
        <v>3981.68</v>
      </c>
      <c r="I68" s="358"/>
      <c r="J68" s="357">
        <v>3981.68</v>
      </c>
      <c r="K68" s="358"/>
      <c r="L68" s="357">
        <v>3981.68</v>
      </c>
      <c r="M68" s="358"/>
      <c r="N68" s="357">
        <v>3981.68</v>
      </c>
      <c r="O68" s="358"/>
    </row>
    <row r="69" spans="1:15" ht="15.75">
      <c r="A69" s="246"/>
      <c r="B69" s="246">
        <v>84</v>
      </c>
      <c r="C69" s="246"/>
      <c r="D69" s="340" t="s">
        <v>13</v>
      </c>
      <c r="E69" s="341"/>
      <c r="F69" s="359">
        <v>416519.33</v>
      </c>
      <c r="G69" s="360"/>
      <c r="H69" s="336">
        <v>624264.66</v>
      </c>
      <c r="I69" s="337"/>
      <c r="J69" s="357">
        <v>251435.63</v>
      </c>
      <c r="K69" s="358"/>
      <c r="L69" s="357">
        <v>0</v>
      </c>
      <c r="M69" s="358"/>
      <c r="N69" s="357">
        <v>0</v>
      </c>
      <c r="O69" s="358"/>
    </row>
    <row r="70" spans="1:15" ht="15.75">
      <c r="A70" s="248"/>
      <c r="B70" s="248"/>
      <c r="C70" s="249" t="s">
        <v>274</v>
      </c>
      <c r="D70" s="340" t="s">
        <v>221</v>
      </c>
      <c r="E70" s="341"/>
      <c r="F70" s="359">
        <v>2784.71</v>
      </c>
      <c r="G70" s="360"/>
      <c r="H70" s="361">
        <v>3981.68</v>
      </c>
      <c r="I70" s="362"/>
      <c r="J70" s="361">
        <v>0</v>
      </c>
      <c r="K70" s="362"/>
      <c r="L70" s="361">
        <v>0</v>
      </c>
      <c r="M70" s="362"/>
      <c r="N70" s="361">
        <v>0</v>
      </c>
      <c r="O70" s="362"/>
    </row>
    <row r="71" spans="1:15" ht="15.75">
      <c r="A71" s="248"/>
      <c r="B71" s="248"/>
      <c r="C71" s="249" t="s">
        <v>275</v>
      </c>
      <c r="D71" s="363" t="s">
        <v>232</v>
      </c>
      <c r="E71" s="364"/>
      <c r="F71" s="365">
        <v>420501.01</v>
      </c>
      <c r="G71" s="366"/>
      <c r="H71" s="367">
        <v>624264.66</v>
      </c>
      <c r="I71" s="368"/>
      <c r="J71" s="367">
        <v>255417.31</v>
      </c>
      <c r="K71" s="368"/>
      <c r="L71" s="367">
        <v>3981.68</v>
      </c>
      <c r="M71" s="368"/>
      <c r="N71" s="367">
        <v>3981.68</v>
      </c>
      <c r="O71" s="368"/>
    </row>
    <row r="72" spans="1:15" ht="15.75">
      <c r="A72" s="246">
        <v>5</v>
      </c>
      <c r="B72" s="246"/>
      <c r="C72" s="246"/>
      <c r="D72" s="342" t="s">
        <v>222</v>
      </c>
      <c r="E72" s="343"/>
      <c r="F72" s="359">
        <f>SUM(F73)+F74</f>
        <v>18100</v>
      </c>
      <c r="G72" s="360"/>
      <c r="H72" s="336">
        <f>H73+H74</f>
        <v>91633.64</v>
      </c>
      <c r="I72" s="337"/>
      <c r="J72" s="336">
        <f>J73+J74</f>
        <v>163358.87</v>
      </c>
      <c r="K72" s="337"/>
      <c r="L72" s="336">
        <f>L74+L73</f>
        <v>163358.87</v>
      </c>
      <c r="M72" s="337"/>
      <c r="N72" s="336">
        <f>N74+N73</f>
        <v>163358.87</v>
      </c>
      <c r="O72" s="337"/>
    </row>
    <row r="73" spans="1:15" ht="45.75" customHeight="1">
      <c r="A73" s="246"/>
      <c r="B73" s="246">
        <v>51</v>
      </c>
      <c r="C73" s="246"/>
      <c r="D73" s="342" t="s">
        <v>278</v>
      </c>
      <c r="E73" s="343"/>
      <c r="F73" s="359">
        <v>18100</v>
      </c>
      <c r="G73" s="360"/>
      <c r="H73" s="336">
        <v>19908.419999999998</v>
      </c>
      <c r="I73" s="337"/>
      <c r="J73" s="336">
        <v>19908.419999999998</v>
      </c>
      <c r="K73" s="337"/>
      <c r="L73" s="336">
        <v>19908.419999999998</v>
      </c>
      <c r="M73" s="337"/>
      <c r="N73" s="336">
        <v>19908.419999999998</v>
      </c>
      <c r="O73" s="337"/>
    </row>
    <row r="74" spans="1:15" ht="15.75">
      <c r="A74" s="246"/>
      <c r="B74" s="246">
        <v>54</v>
      </c>
      <c r="C74" s="246"/>
      <c r="D74" s="340" t="s">
        <v>223</v>
      </c>
      <c r="E74" s="341"/>
      <c r="F74" s="359">
        <v>0</v>
      </c>
      <c r="G74" s="360"/>
      <c r="H74" s="336">
        <v>71725.22</v>
      </c>
      <c r="I74" s="337"/>
      <c r="J74" s="336">
        <v>143450.45000000001</v>
      </c>
      <c r="K74" s="337"/>
      <c r="L74" s="336">
        <v>143450.45000000001</v>
      </c>
      <c r="M74" s="337"/>
      <c r="N74" s="336">
        <v>143450.45000000001</v>
      </c>
      <c r="O74" s="337"/>
    </row>
    <row r="75" spans="1:15" ht="15.75">
      <c r="A75" s="248"/>
      <c r="B75" s="248"/>
      <c r="C75" s="248">
        <v>10</v>
      </c>
      <c r="D75" s="340" t="s">
        <v>221</v>
      </c>
      <c r="E75" s="341"/>
      <c r="F75" s="359">
        <v>23100</v>
      </c>
      <c r="G75" s="360"/>
      <c r="H75" s="361">
        <v>91633.64</v>
      </c>
      <c r="I75" s="362"/>
      <c r="J75" s="361">
        <v>163358.87</v>
      </c>
      <c r="K75" s="362"/>
      <c r="L75" s="361">
        <v>163358.87</v>
      </c>
      <c r="M75" s="362"/>
      <c r="N75" s="361">
        <v>163358.87</v>
      </c>
      <c r="O75" s="362"/>
    </row>
  </sheetData>
  <mergeCells count="344">
    <mergeCell ref="J36:K36"/>
    <mergeCell ref="H37:I37"/>
    <mergeCell ref="A36:E36"/>
    <mergeCell ref="A42:E42"/>
    <mergeCell ref="A43:E43"/>
    <mergeCell ref="A39:E39"/>
    <mergeCell ref="F39:G39"/>
    <mergeCell ref="H42:I42"/>
    <mergeCell ref="H43:I43"/>
    <mergeCell ref="H39:I39"/>
    <mergeCell ref="A41:E41"/>
    <mergeCell ref="H36:I36"/>
    <mergeCell ref="F36:G36"/>
    <mergeCell ref="A37:E37"/>
    <mergeCell ref="F37:G37"/>
    <mergeCell ref="A38:E38"/>
    <mergeCell ref="F38:G38"/>
    <mergeCell ref="H38:I38"/>
    <mergeCell ref="A40:E40"/>
    <mergeCell ref="F40:G40"/>
    <mergeCell ref="H40:I40"/>
    <mergeCell ref="N41:O41"/>
    <mergeCell ref="J41:K41"/>
    <mergeCell ref="L41:M41"/>
    <mergeCell ref="J44:K44"/>
    <mergeCell ref="F54:G54"/>
    <mergeCell ref="H44:I44"/>
    <mergeCell ref="H41:I41"/>
    <mergeCell ref="L42:M42"/>
    <mergeCell ref="L43:M43"/>
    <mergeCell ref="F43:G43"/>
    <mergeCell ref="A49:O49"/>
    <mergeCell ref="F53:G53"/>
    <mergeCell ref="H53:I53"/>
    <mergeCell ref="J53:K53"/>
    <mergeCell ref="L53:M53"/>
    <mergeCell ref="N53:O53"/>
    <mergeCell ref="F44:G44"/>
    <mergeCell ref="A44:E44"/>
    <mergeCell ref="H60:I60"/>
    <mergeCell ref="J60:K60"/>
    <mergeCell ref="L60:M60"/>
    <mergeCell ref="H55:I55"/>
    <mergeCell ref="J55:K55"/>
    <mergeCell ref="L55:M55"/>
    <mergeCell ref="C60:E60"/>
    <mergeCell ref="H54:I54"/>
    <mergeCell ref="J54:K54"/>
    <mergeCell ref="L54:M54"/>
    <mergeCell ref="C59:E59"/>
    <mergeCell ref="F59:G59"/>
    <mergeCell ref="H59:I59"/>
    <mergeCell ref="J59:K59"/>
    <mergeCell ref="L59:M59"/>
    <mergeCell ref="N60:O60"/>
    <mergeCell ref="C53:E53"/>
    <mergeCell ref="C54:E54"/>
    <mergeCell ref="C55:E55"/>
    <mergeCell ref="C56:E56"/>
    <mergeCell ref="C57:E57"/>
    <mergeCell ref="C58:E58"/>
    <mergeCell ref="H58:I58"/>
    <mergeCell ref="J58:K58"/>
    <mergeCell ref="L58:M58"/>
    <mergeCell ref="N58:O58"/>
    <mergeCell ref="F58:G58"/>
    <mergeCell ref="F57:G57"/>
    <mergeCell ref="H57:I57"/>
    <mergeCell ref="J57:K57"/>
    <mergeCell ref="L57:M57"/>
    <mergeCell ref="N57:O57"/>
    <mergeCell ref="N55:O55"/>
    <mergeCell ref="F60:G60"/>
    <mergeCell ref="N56:O56"/>
    <mergeCell ref="L56:M56"/>
    <mergeCell ref="H56:I56"/>
    <mergeCell ref="J56:K56"/>
    <mergeCell ref="F55:G55"/>
    <mergeCell ref="F56:G56"/>
    <mergeCell ref="L36:M36"/>
    <mergeCell ref="N36:O36"/>
    <mergeCell ref="J35:K35"/>
    <mergeCell ref="L35:M35"/>
    <mergeCell ref="N35:O35"/>
    <mergeCell ref="J39:K39"/>
    <mergeCell ref="L40:M40"/>
    <mergeCell ref="F35:G35"/>
    <mergeCell ref="L44:M44"/>
    <mergeCell ref="N42:O42"/>
    <mergeCell ref="N43:O43"/>
    <mergeCell ref="J42:K42"/>
    <mergeCell ref="J43:K43"/>
    <mergeCell ref="N54:O54"/>
    <mergeCell ref="J40:K40"/>
    <mergeCell ref="F41:G41"/>
    <mergeCell ref="N44:O44"/>
    <mergeCell ref="F42:G42"/>
    <mergeCell ref="N39:O39"/>
    <mergeCell ref="J38:K38"/>
    <mergeCell ref="L38:M38"/>
    <mergeCell ref="N38:O38"/>
    <mergeCell ref="J37:K37"/>
    <mergeCell ref="N37:O37"/>
    <mergeCell ref="N40:O40"/>
    <mergeCell ref="L37:M37"/>
    <mergeCell ref="L39:M39"/>
    <mergeCell ref="F33:G33"/>
    <mergeCell ref="J31:K31"/>
    <mergeCell ref="L31:M31"/>
    <mergeCell ref="N31:O31"/>
    <mergeCell ref="A30:E30"/>
    <mergeCell ref="J34:K34"/>
    <mergeCell ref="H33:I33"/>
    <mergeCell ref="J33:K33"/>
    <mergeCell ref="L33:M33"/>
    <mergeCell ref="N33:O33"/>
    <mergeCell ref="A34:E34"/>
    <mergeCell ref="F34:G34"/>
    <mergeCell ref="H34:I34"/>
    <mergeCell ref="N34:O34"/>
    <mergeCell ref="A35:E35"/>
    <mergeCell ref="H35:I35"/>
    <mergeCell ref="A29:E29"/>
    <mergeCell ref="F29:G29"/>
    <mergeCell ref="H29:I29"/>
    <mergeCell ref="J29:K29"/>
    <mergeCell ref="L29:M29"/>
    <mergeCell ref="N29:O29"/>
    <mergeCell ref="L32:M32"/>
    <mergeCell ref="N32:O32"/>
    <mergeCell ref="A31:E31"/>
    <mergeCell ref="F31:G31"/>
    <mergeCell ref="H31:I31"/>
    <mergeCell ref="J32:K32"/>
    <mergeCell ref="A32:E32"/>
    <mergeCell ref="F32:G32"/>
    <mergeCell ref="H32:I32"/>
    <mergeCell ref="F30:G30"/>
    <mergeCell ref="H30:I30"/>
    <mergeCell ref="J30:K30"/>
    <mergeCell ref="L30:M30"/>
    <mergeCell ref="N30:O30"/>
    <mergeCell ref="L34:M34"/>
    <mergeCell ref="A33:E33"/>
    <mergeCell ref="A28:E28"/>
    <mergeCell ref="F28:G28"/>
    <mergeCell ref="H28:I28"/>
    <mergeCell ref="J28:K28"/>
    <mergeCell ref="L28:M28"/>
    <mergeCell ref="N28:O28"/>
    <mergeCell ref="A26:E26"/>
    <mergeCell ref="F26:G26"/>
    <mergeCell ref="H26:I26"/>
    <mergeCell ref="J26:K26"/>
    <mergeCell ref="L26:M26"/>
    <mergeCell ref="N26:O26"/>
    <mergeCell ref="A27:E27"/>
    <mergeCell ref="F27:G27"/>
    <mergeCell ref="H27:I27"/>
    <mergeCell ref="J27:K27"/>
    <mergeCell ref="L27:M27"/>
    <mergeCell ref="N27:O27"/>
    <mergeCell ref="A25:E25"/>
    <mergeCell ref="F25:G25"/>
    <mergeCell ref="H25:I25"/>
    <mergeCell ref="J25:K25"/>
    <mergeCell ref="L25:M25"/>
    <mergeCell ref="N25:O25"/>
    <mergeCell ref="A24:E24"/>
    <mergeCell ref="F24:G24"/>
    <mergeCell ref="H24:I24"/>
    <mergeCell ref="J24:K24"/>
    <mergeCell ref="L24:M24"/>
    <mergeCell ref="N24:O24"/>
    <mergeCell ref="A23:E23"/>
    <mergeCell ref="F23:G23"/>
    <mergeCell ref="H23:I23"/>
    <mergeCell ref="J23:K23"/>
    <mergeCell ref="L23:M23"/>
    <mergeCell ref="N23:O23"/>
    <mergeCell ref="A22:E22"/>
    <mergeCell ref="F22:G22"/>
    <mergeCell ref="H22:I22"/>
    <mergeCell ref="J22:K22"/>
    <mergeCell ref="L22:M22"/>
    <mergeCell ref="N22:O22"/>
    <mergeCell ref="A15:E15"/>
    <mergeCell ref="F15:G15"/>
    <mergeCell ref="H15:I15"/>
    <mergeCell ref="J15:K15"/>
    <mergeCell ref="L15:M15"/>
    <mergeCell ref="N15:O15"/>
    <mergeCell ref="A16:E16"/>
    <mergeCell ref="A19:E19"/>
    <mergeCell ref="A20:E20"/>
    <mergeCell ref="A17:E17"/>
    <mergeCell ref="F17:G17"/>
    <mergeCell ref="F18:G18"/>
    <mergeCell ref="A18:E18"/>
    <mergeCell ref="L17:M17"/>
    <mergeCell ref="L18:M18"/>
    <mergeCell ref="L19:M19"/>
    <mergeCell ref="L20:M20"/>
    <mergeCell ref="N16:O16"/>
    <mergeCell ref="N19:O19"/>
    <mergeCell ref="N20:O20"/>
    <mergeCell ref="H16:I16"/>
    <mergeCell ref="H19:I19"/>
    <mergeCell ref="H20:I20"/>
    <mergeCell ref="J16:K16"/>
    <mergeCell ref="A21:E21"/>
    <mergeCell ref="F16:G16"/>
    <mergeCell ref="F19:G19"/>
    <mergeCell ref="F20:G20"/>
    <mergeCell ref="F21:G21"/>
    <mergeCell ref="N17:O17"/>
    <mergeCell ref="N18:O18"/>
    <mergeCell ref="H17:I17"/>
    <mergeCell ref="H18:I18"/>
    <mergeCell ref="L21:M21"/>
    <mergeCell ref="N21:O21"/>
    <mergeCell ref="H21:I21"/>
    <mergeCell ref="J19:K19"/>
    <mergeCell ref="J20:K20"/>
    <mergeCell ref="J21:K21"/>
    <mergeCell ref="J18:K18"/>
    <mergeCell ref="J17:K17"/>
    <mergeCell ref="L16:M16"/>
    <mergeCell ref="A14:E14"/>
    <mergeCell ref="F14:G14"/>
    <mergeCell ref="H14:I14"/>
    <mergeCell ref="J14:K14"/>
    <mergeCell ref="L14:M14"/>
    <mergeCell ref="N14:O14"/>
    <mergeCell ref="A13:E13"/>
    <mergeCell ref="F13:G13"/>
    <mergeCell ref="H13:I13"/>
    <mergeCell ref="J13:K13"/>
    <mergeCell ref="L13:M13"/>
    <mergeCell ref="N13:O13"/>
    <mergeCell ref="A12:E12"/>
    <mergeCell ref="F12:G12"/>
    <mergeCell ref="H12:I12"/>
    <mergeCell ref="J12:K12"/>
    <mergeCell ref="L12:M12"/>
    <mergeCell ref="N12:O12"/>
    <mergeCell ref="A10:E10"/>
    <mergeCell ref="F10:G10"/>
    <mergeCell ref="H10:I10"/>
    <mergeCell ref="J10:K10"/>
    <mergeCell ref="L10:M10"/>
    <mergeCell ref="N10:O10"/>
    <mergeCell ref="A11:E11"/>
    <mergeCell ref="F11:G11"/>
    <mergeCell ref="L11:M11"/>
    <mergeCell ref="N11:O11"/>
    <mergeCell ref="H11:I11"/>
    <mergeCell ref="J11:K11"/>
    <mergeCell ref="A9:E9"/>
    <mergeCell ref="F9:G9"/>
    <mergeCell ref="H9:I9"/>
    <mergeCell ref="J9:K9"/>
    <mergeCell ref="L9:M9"/>
    <mergeCell ref="N9:O9"/>
    <mergeCell ref="A8:E8"/>
    <mergeCell ref="F8:G8"/>
    <mergeCell ref="H8:I8"/>
    <mergeCell ref="J8:K8"/>
    <mergeCell ref="L8:M8"/>
    <mergeCell ref="N8:O8"/>
    <mergeCell ref="A7:E7"/>
    <mergeCell ref="F7:G7"/>
    <mergeCell ref="H7:I7"/>
    <mergeCell ref="J7:K7"/>
    <mergeCell ref="L7:M7"/>
    <mergeCell ref="N7:O7"/>
    <mergeCell ref="A1:O1"/>
    <mergeCell ref="A6:E6"/>
    <mergeCell ref="F6:G6"/>
    <mergeCell ref="H6:I6"/>
    <mergeCell ref="J6:K6"/>
    <mergeCell ref="L6:M6"/>
    <mergeCell ref="N6:O6"/>
    <mergeCell ref="D66:E66"/>
    <mergeCell ref="F66:G66"/>
    <mergeCell ref="H66:I66"/>
    <mergeCell ref="J66:K66"/>
    <mergeCell ref="L66:M66"/>
    <mergeCell ref="N66:O66"/>
    <mergeCell ref="D67:E67"/>
    <mergeCell ref="F67:G67"/>
    <mergeCell ref="H67:I67"/>
    <mergeCell ref="J67:K67"/>
    <mergeCell ref="L67:M67"/>
    <mergeCell ref="N67:O67"/>
    <mergeCell ref="D68:E68"/>
    <mergeCell ref="F68:G68"/>
    <mergeCell ref="H68:I68"/>
    <mergeCell ref="J68:K68"/>
    <mergeCell ref="L68:M68"/>
    <mergeCell ref="N68:O68"/>
    <mergeCell ref="D69:E69"/>
    <mergeCell ref="F69:G69"/>
    <mergeCell ref="H69:I69"/>
    <mergeCell ref="J69:K69"/>
    <mergeCell ref="L69:M69"/>
    <mergeCell ref="N69:O69"/>
    <mergeCell ref="L71:M71"/>
    <mergeCell ref="N71:O71"/>
    <mergeCell ref="D72:E72"/>
    <mergeCell ref="F72:G72"/>
    <mergeCell ref="H72:I72"/>
    <mergeCell ref="J72:K72"/>
    <mergeCell ref="L72:M72"/>
    <mergeCell ref="N72:O72"/>
    <mergeCell ref="D73:E73"/>
    <mergeCell ref="F73:G73"/>
    <mergeCell ref="H73:I73"/>
    <mergeCell ref="J73:K73"/>
    <mergeCell ref="L73:M73"/>
    <mergeCell ref="N59:O59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N75:O75"/>
    <mergeCell ref="N73:O73"/>
    <mergeCell ref="D70:E70"/>
    <mergeCell ref="F70:G70"/>
    <mergeCell ref="H70:I70"/>
    <mergeCell ref="J70:K70"/>
    <mergeCell ref="L70:M70"/>
    <mergeCell ref="N70:O70"/>
    <mergeCell ref="D71:E71"/>
    <mergeCell ref="F71:G71"/>
    <mergeCell ref="H71:I71"/>
    <mergeCell ref="J71:K7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585"/>
  <sheetViews>
    <sheetView view="pageLayout" topLeftCell="A355" zoomScale="120" zoomScaleNormal="100" zoomScalePageLayoutView="120" workbookViewId="0">
      <selection activeCell="M373" sqref="M373"/>
    </sheetView>
  </sheetViews>
  <sheetFormatPr defaultColWidth="8.625" defaultRowHeight="15"/>
  <cols>
    <col min="1" max="1" width="0.125" style="1" customWidth="1"/>
    <col min="2" max="4" width="1.625" style="1" hidden="1" customWidth="1"/>
    <col min="5" max="5" width="1.75" style="1" hidden="1" customWidth="1"/>
    <col min="6" max="7" width="1.625" style="1" hidden="1" customWidth="1"/>
    <col min="8" max="8" width="1.75" style="1" hidden="1" customWidth="1"/>
    <col min="9" max="9" width="12.625" style="1" customWidth="1"/>
    <col min="10" max="10" width="54.875" style="1" customWidth="1"/>
    <col min="11" max="12" width="0.25" style="1" hidden="1" customWidth="1"/>
    <col min="13" max="13" width="18.875" style="202" customWidth="1"/>
    <col min="14" max="14" width="15.375" style="202" customWidth="1"/>
    <col min="15" max="15" width="15.5" style="202" customWidth="1"/>
    <col min="16" max="16" width="5.875" style="1" hidden="1" customWidth="1"/>
    <col min="17" max="17" width="8" style="1" customWidth="1"/>
    <col min="18" max="18" width="6.5" style="1" customWidth="1"/>
    <col min="19" max="16384" width="8.625" style="1"/>
  </cols>
  <sheetData>
    <row r="1" spans="1:18" ht="14.85" customHeight="1">
      <c r="A1" s="3" t="s">
        <v>23</v>
      </c>
      <c r="I1" s="3" t="s">
        <v>23</v>
      </c>
      <c r="J1" s="3" t="s">
        <v>24</v>
      </c>
      <c r="K1" s="2"/>
      <c r="L1" s="2"/>
      <c r="M1" s="95"/>
      <c r="N1" s="95"/>
      <c r="O1" s="250"/>
      <c r="P1" s="2"/>
      <c r="Q1" s="2"/>
      <c r="R1" s="2"/>
    </row>
    <row r="2" spans="1:18" ht="14.1" hidden="1" customHeight="1">
      <c r="I2" s="2"/>
      <c r="J2" s="2"/>
      <c r="K2" s="2"/>
      <c r="L2" s="2"/>
      <c r="M2" s="95"/>
      <c r="N2" s="95"/>
      <c r="O2" s="95"/>
      <c r="P2" s="2"/>
      <c r="Q2" s="2"/>
      <c r="R2" s="2"/>
    </row>
    <row r="3" spans="1:18" ht="15.75" hidden="1">
      <c r="I3" s="2"/>
      <c r="J3" s="2"/>
      <c r="K3" s="2"/>
      <c r="L3" s="2"/>
      <c r="M3" s="95"/>
      <c r="N3" s="95"/>
      <c r="O3" s="95"/>
      <c r="P3" s="2"/>
      <c r="Q3" s="2"/>
      <c r="R3" s="2"/>
    </row>
    <row r="4" spans="1:18" ht="15.75" hidden="1">
      <c r="I4" s="2"/>
      <c r="J4" s="2"/>
      <c r="K4" s="2"/>
      <c r="L4" s="2"/>
      <c r="M4" s="95"/>
      <c r="N4" s="95"/>
      <c r="O4" s="95"/>
      <c r="P4" s="2"/>
      <c r="Q4" s="2"/>
      <c r="R4" s="2"/>
    </row>
    <row r="5" spans="1:18" ht="15.75" hidden="1">
      <c r="I5" s="2"/>
      <c r="J5" s="2"/>
      <c r="K5" s="2"/>
      <c r="L5" s="2"/>
      <c r="M5" s="95"/>
      <c r="N5" s="95"/>
      <c r="O5" s="95"/>
      <c r="P5" s="2"/>
      <c r="Q5" s="2"/>
      <c r="R5" s="2"/>
    </row>
    <row r="6" spans="1:18" ht="15.75" hidden="1">
      <c r="I6" s="2"/>
      <c r="J6" s="2"/>
      <c r="K6" s="2"/>
      <c r="L6" s="2"/>
      <c r="M6" s="95"/>
      <c r="N6" s="95"/>
      <c r="O6" s="95"/>
      <c r="P6" s="2"/>
      <c r="Q6" s="2"/>
      <c r="R6" s="2"/>
    </row>
    <row r="7" spans="1:18" ht="15.75" hidden="1">
      <c r="I7" s="2"/>
      <c r="J7" s="2"/>
      <c r="K7" s="2"/>
      <c r="L7" s="2"/>
      <c r="M7" s="95"/>
      <c r="N7" s="95"/>
      <c r="O7" s="95"/>
      <c r="P7" s="2"/>
      <c r="Q7" s="2"/>
      <c r="R7" s="2"/>
    </row>
    <row r="8" spans="1:18" ht="15.75" hidden="1">
      <c r="I8" s="2"/>
      <c r="J8" s="2"/>
      <c r="K8" s="2"/>
      <c r="L8" s="2"/>
      <c r="M8" s="95"/>
      <c r="N8" s="95"/>
      <c r="O8" s="95"/>
      <c r="P8" s="2"/>
      <c r="Q8" s="2"/>
      <c r="R8" s="2"/>
    </row>
    <row r="9" spans="1:18" ht="15.75" hidden="1">
      <c r="I9" s="2"/>
      <c r="J9" s="2"/>
      <c r="K9" s="2"/>
      <c r="L9" s="2"/>
      <c r="M9" s="95"/>
      <c r="N9" s="95"/>
      <c r="O9" s="95"/>
      <c r="P9" s="2"/>
      <c r="Q9" s="2"/>
      <c r="R9" s="2"/>
    </row>
    <row r="10" spans="1:18" ht="15.75" hidden="1">
      <c r="I10" s="2"/>
      <c r="J10" s="2"/>
      <c r="K10" s="2"/>
      <c r="L10" s="2"/>
      <c r="M10" s="95"/>
      <c r="N10" s="95"/>
      <c r="O10" s="95"/>
      <c r="P10" s="2"/>
      <c r="Q10" s="2"/>
      <c r="R10" s="2"/>
    </row>
    <row r="11" spans="1:18" ht="15.75" hidden="1">
      <c r="I11" s="2"/>
      <c r="J11" s="2"/>
      <c r="K11" s="2"/>
      <c r="L11" s="2"/>
      <c r="M11" s="95"/>
      <c r="N11" s="95"/>
      <c r="O11" s="95"/>
      <c r="P11" s="2"/>
      <c r="Q11" s="2"/>
      <c r="R11" s="2"/>
    </row>
    <row r="12" spans="1:18" ht="15.75" hidden="1">
      <c r="I12" s="2"/>
      <c r="J12" s="2"/>
      <c r="K12" s="2"/>
      <c r="L12" s="2"/>
      <c r="M12" s="95"/>
      <c r="N12" s="95"/>
      <c r="O12" s="95"/>
      <c r="P12" s="2"/>
      <c r="Q12" s="2"/>
      <c r="R12" s="2"/>
    </row>
    <row r="13" spans="1:18" ht="15.75" hidden="1">
      <c r="I13" s="2"/>
      <c r="J13" s="2"/>
      <c r="K13" s="2"/>
      <c r="L13" s="2"/>
      <c r="M13" s="95"/>
      <c r="N13" s="95"/>
      <c r="O13" s="95"/>
      <c r="P13" s="2"/>
      <c r="Q13" s="2"/>
      <c r="R13" s="2"/>
    </row>
    <row r="14" spans="1:18" ht="15.75" hidden="1">
      <c r="I14" s="2"/>
      <c r="J14" s="2"/>
      <c r="K14" s="2"/>
      <c r="L14" s="2"/>
      <c r="M14" s="95"/>
      <c r="N14" s="95"/>
      <c r="O14" s="95"/>
      <c r="P14" s="2"/>
      <c r="Q14" s="2"/>
      <c r="R14" s="2"/>
    </row>
    <row r="15" spans="1:18" ht="15.75" hidden="1">
      <c r="I15" s="2"/>
      <c r="J15" s="2"/>
      <c r="K15" s="2"/>
      <c r="L15" s="2"/>
      <c r="M15" s="95"/>
      <c r="N15" s="95"/>
      <c r="O15" s="95"/>
      <c r="P15" s="2"/>
      <c r="Q15" s="2"/>
      <c r="R15" s="2"/>
    </row>
    <row r="16" spans="1:18" ht="15.75" hidden="1">
      <c r="I16" s="2"/>
      <c r="J16" s="2"/>
      <c r="K16" s="2"/>
      <c r="L16" s="2"/>
      <c r="M16" s="95"/>
      <c r="N16" s="95"/>
      <c r="O16" s="95"/>
      <c r="P16" s="2"/>
      <c r="Q16" s="2"/>
      <c r="R16" s="2"/>
    </row>
    <row r="17" spans="9:18" ht="15.75" hidden="1">
      <c r="I17" s="2"/>
      <c r="J17" s="2"/>
      <c r="K17" s="2"/>
      <c r="L17" s="2"/>
      <c r="M17" s="95"/>
      <c r="N17" s="95"/>
      <c r="O17" s="95"/>
      <c r="P17" s="2"/>
      <c r="Q17" s="2"/>
      <c r="R17" s="2"/>
    </row>
    <row r="18" spans="9:18" ht="15.75" hidden="1">
      <c r="I18" s="2"/>
      <c r="J18" s="2"/>
      <c r="K18" s="2"/>
      <c r="L18" s="2"/>
      <c r="M18" s="95"/>
      <c r="N18" s="95"/>
      <c r="O18" s="95"/>
      <c r="P18" s="2"/>
      <c r="Q18" s="2"/>
      <c r="R18" s="2"/>
    </row>
    <row r="19" spans="9:18" ht="15.75" hidden="1">
      <c r="I19" s="2"/>
      <c r="J19" s="2"/>
      <c r="K19" s="2"/>
      <c r="L19" s="2"/>
      <c r="M19" s="95"/>
      <c r="N19" s="95"/>
      <c r="O19" s="95"/>
      <c r="P19" s="2"/>
      <c r="Q19" s="2"/>
      <c r="R19" s="2"/>
    </row>
    <row r="20" spans="9:18" ht="15.75" hidden="1">
      <c r="I20" s="2"/>
      <c r="J20" s="2"/>
      <c r="K20" s="2"/>
      <c r="L20" s="2"/>
      <c r="M20" s="95"/>
      <c r="N20" s="95"/>
      <c r="O20" s="95"/>
      <c r="P20" s="2"/>
      <c r="Q20" s="2"/>
      <c r="R20" s="2"/>
    </row>
    <row r="21" spans="9:18" ht="15.75" hidden="1">
      <c r="I21" s="2"/>
      <c r="J21" s="2"/>
      <c r="K21" s="2"/>
      <c r="L21" s="2"/>
      <c r="M21" s="95"/>
      <c r="N21" s="95"/>
      <c r="O21" s="95"/>
      <c r="P21" s="2"/>
      <c r="Q21" s="2"/>
      <c r="R21" s="2"/>
    </row>
    <row r="22" spans="9:18" ht="15.75" hidden="1">
      <c r="I22" s="2"/>
      <c r="J22" s="2"/>
      <c r="K22" s="2"/>
      <c r="L22" s="2"/>
      <c r="M22" s="95"/>
      <c r="N22" s="95"/>
      <c r="O22" s="95"/>
      <c r="P22" s="2"/>
      <c r="Q22" s="2"/>
      <c r="R22" s="2"/>
    </row>
    <row r="23" spans="9:18" ht="15.75" hidden="1">
      <c r="I23" s="2"/>
      <c r="J23" s="2"/>
      <c r="K23" s="2"/>
      <c r="L23" s="2"/>
      <c r="M23" s="95"/>
      <c r="N23" s="95"/>
      <c r="O23" s="95"/>
      <c r="P23" s="2"/>
      <c r="Q23" s="2"/>
      <c r="R23" s="2"/>
    </row>
    <row r="24" spans="9:18" ht="15.75" hidden="1">
      <c r="I24" s="2"/>
      <c r="J24" s="2"/>
      <c r="K24" s="2"/>
      <c r="L24" s="2"/>
      <c r="M24" s="95"/>
      <c r="N24" s="95"/>
      <c r="O24" s="95"/>
      <c r="P24" s="2"/>
      <c r="Q24" s="2"/>
      <c r="R24" s="2"/>
    </row>
    <row r="25" spans="9:18" ht="15.75" hidden="1">
      <c r="I25" s="2"/>
      <c r="J25" s="2"/>
      <c r="K25" s="2"/>
      <c r="L25" s="2"/>
      <c r="M25" s="95"/>
      <c r="N25" s="95"/>
      <c r="O25" s="95"/>
      <c r="P25" s="2"/>
      <c r="Q25" s="2"/>
      <c r="R25" s="2"/>
    </row>
    <row r="26" spans="9:18" ht="15.75" hidden="1">
      <c r="I26" s="2"/>
      <c r="J26" s="2"/>
      <c r="K26" s="2"/>
      <c r="L26" s="2"/>
      <c r="M26" s="95"/>
      <c r="N26" s="95"/>
      <c r="O26" s="95"/>
      <c r="P26" s="2"/>
      <c r="Q26" s="2"/>
      <c r="R26" s="2"/>
    </row>
    <row r="27" spans="9:18" ht="15.75" hidden="1">
      <c r="I27" s="2"/>
      <c r="J27" s="2"/>
      <c r="K27" s="2"/>
      <c r="L27" s="2"/>
      <c r="M27" s="95"/>
      <c r="N27" s="95"/>
      <c r="O27" s="95"/>
      <c r="P27" s="2"/>
      <c r="Q27" s="2"/>
      <c r="R27" s="2"/>
    </row>
    <row r="28" spans="9:18" ht="15.75" hidden="1">
      <c r="I28" s="2"/>
      <c r="J28" s="2"/>
      <c r="K28" s="2"/>
      <c r="L28" s="2"/>
      <c r="M28" s="95"/>
      <c r="N28" s="95"/>
      <c r="O28" s="95"/>
      <c r="P28" s="2"/>
      <c r="Q28" s="2"/>
      <c r="R28" s="2"/>
    </row>
    <row r="29" spans="9:18" ht="15.75" hidden="1">
      <c r="I29" s="2"/>
      <c r="J29" s="2"/>
      <c r="K29" s="2"/>
      <c r="L29" s="2"/>
      <c r="M29" s="95"/>
      <c r="N29" s="95"/>
      <c r="O29" s="95"/>
      <c r="P29" s="2"/>
      <c r="Q29" s="2"/>
      <c r="R29" s="2"/>
    </row>
    <row r="30" spans="9:18" ht="15.75" hidden="1">
      <c r="I30" s="2"/>
      <c r="J30" s="2"/>
      <c r="K30" s="2"/>
      <c r="L30" s="2"/>
      <c r="M30" s="95"/>
      <c r="N30" s="95"/>
      <c r="O30" s="95"/>
      <c r="P30" s="2"/>
      <c r="Q30" s="2"/>
      <c r="R30" s="2"/>
    </row>
    <row r="31" spans="9:18" ht="15.75" hidden="1">
      <c r="I31" s="2"/>
      <c r="J31" s="2"/>
      <c r="K31" s="2"/>
      <c r="L31" s="2"/>
      <c r="M31" s="95"/>
      <c r="N31" s="95"/>
      <c r="O31" s="95"/>
      <c r="P31" s="2"/>
      <c r="Q31" s="2"/>
      <c r="R31" s="2"/>
    </row>
    <row r="32" spans="9:18" ht="15.75" hidden="1">
      <c r="I32" s="2"/>
      <c r="J32" s="2"/>
      <c r="K32" s="2"/>
      <c r="L32" s="2"/>
      <c r="M32" s="95"/>
      <c r="N32" s="95"/>
      <c r="O32" s="95"/>
      <c r="P32" s="2"/>
      <c r="Q32" s="2"/>
      <c r="R32" s="2"/>
    </row>
    <row r="33" spans="9:18" ht="15.75" hidden="1">
      <c r="I33" s="2"/>
      <c r="J33" s="2"/>
      <c r="K33" s="2"/>
      <c r="L33" s="2"/>
      <c r="M33" s="95"/>
      <c r="N33" s="95"/>
      <c r="O33" s="95"/>
      <c r="P33" s="2"/>
      <c r="Q33" s="2"/>
      <c r="R33" s="2"/>
    </row>
    <row r="34" spans="9:18" ht="15.75" hidden="1">
      <c r="I34" s="2"/>
      <c r="J34" s="2"/>
      <c r="K34" s="2"/>
      <c r="L34" s="2"/>
      <c r="M34" s="95"/>
      <c r="N34" s="95"/>
      <c r="O34" s="95"/>
      <c r="P34" s="2"/>
      <c r="Q34" s="2"/>
      <c r="R34" s="2"/>
    </row>
    <row r="35" spans="9:18" ht="15.75" hidden="1">
      <c r="I35" s="2"/>
      <c r="J35" s="2"/>
      <c r="K35" s="2"/>
      <c r="L35" s="2"/>
      <c r="M35" s="95"/>
      <c r="N35" s="95"/>
      <c r="O35" s="95"/>
      <c r="P35" s="2"/>
      <c r="Q35" s="2"/>
      <c r="R35" s="2"/>
    </row>
    <row r="36" spans="9:18" ht="15.75" hidden="1">
      <c r="I36" s="2"/>
      <c r="J36" s="2"/>
      <c r="K36" s="2"/>
      <c r="L36" s="2"/>
      <c r="M36" s="95"/>
      <c r="N36" s="95"/>
      <c r="O36" s="95"/>
      <c r="P36" s="2"/>
      <c r="Q36" s="2"/>
      <c r="R36" s="2"/>
    </row>
    <row r="37" spans="9:18" ht="15.75" hidden="1">
      <c r="I37" s="2"/>
      <c r="J37" s="2"/>
      <c r="K37" s="2"/>
      <c r="L37" s="2"/>
      <c r="M37" s="95"/>
      <c r="N37" s="95"/>
      <c r="O37" s="95"/>
      <c r="P37" s="2"/>
      <c r="Q37" s="2"/>
      <c r="R37" s="2"/>
    </row>
    <row r="38" spans="9:18" ht="15.75" hidden="1">
      <c r="I38" s="2"/>
      <c r="J38" s="2"/>
      <c r="K38" s="2"/>
      <c r="L38" s="2"/>
      <c r="M38" s="95"/>
      <c r="N38" s="95"/>
      <c r="O38" s="95"/>
      <c r="P38" s="2"/>
      <c r="Q38" s="2"/>
      <c r="R38" s="2"/>
    </row>
    <row r="39" spans="9:18" ht="15.75" hidden="1">
      <c r="I39" s="2"/>
      <c r="J39" s="2"/>
      <c r="K39" s="2"/>
      <c r="L39" s="2"/>
      <c r="M39" s="95"/>
      <c r="N39" s="95"/>
      <c r="O39" s="95"/>
      <c r="P39" s="2"/>
      <c r="Q39" s="2"/>
      <c r="R39" s="2"/>
    </row>
    <row r="40" spans="9:18" ht="15.75" hidden="1">
      <c r="I40" s="2"/>
      <c r="J40" s="2"/>
      <c r="K40" s="2"/>
      <c r="L40" s="2"/>
      <c r="M40" s="95"/>
      <c r="N40" s="95"/>
      <c r="O40" s="95"/>
      <c r="P40" s="2"/>
      <c r="Q40" s="2"/>
      <c r="R40" s="2"/>
    </row>
    <row r="41" spans="9:18" ht="15.75" hidden="1">
      <c r="I41" s="2"/>
      <c r="J41" s="2"/>
      <c r="K41" s="2"/>
      <c r="L41" s="2"/>
      <c r="M41" s="95"/>
      <c r="N41" s="95"/>
      <c r="O41" s="95"/>
      <c r="P41" s="2"/>
      <c r="Q41" s="2"/>
      <c r="R41" s="2"/>
    </row>
    <row r="42" spans="9:18" ht="15.75" hidden="1">
      <c r="I42" s="2"/>
      <c r="J42" s="2"/>
      <c r="K42" s="2"/>
      <c r="L42" s="2"/>
      <c r="M42" s="95"/>
      <c r="N42" s="95"/>
      <c r="O42" s="95"/>
      <c r="P42" s="2"/>
      <c r="Q42" s="2"/>
      <c r="R42" s="2"/>
    </row>
    <row r="43" spans="9:18" ht="15.75" hidden="1">
      <c r="I43" s="2"/>
      <c r="J43" s="2"/>
      <c r="K43" s="2"/>
      <c r="L43" s="2"/>
      <c r="M43" s="95"/>
      <c r="N43" s="95"/>
      <c r="O43" s="95"/>
      <c r="P43" s="2"/>
      <c r="Q43" s="2"/>
      <c r="R43" s="2"/>
    </row>
    <row r="44" spans="9:18" ht="15.75" hidden="1">
      <c r="I44" s="2"/>
      <c r="J44" s="2"/>
      <c r="K44" s="2"/>
      <c r="L44" s="2"/>
      <c r="M44" s="95"/>
      <c r="N44" s="95"/>
      <c r="O44" s="95"/>
      <c r="P44" s="2"/>
      <c r="Q44" s="2"/>
      <c r="R44" s="2"/>
    </row>
    <row r="45" spans="9:18" ht="15.75" hidden="1">
      <c r="I45" s="2"/>
      <c r="J45" s="2"/>
      <c r="K45" s="2"/>
      <c r="L45" s="2"/>
      <c r="M45" s="95"/>
      <c r="N45" s="95"/>
      <c r="O45" s="95"/>
      <c r="P45" s="2"/>
      <c r="Q45" s="2"/>
      <c r="R45" s="2"/>
    </row>
    <row r="46" spans="9:18" ht="15.75" hidden="1">
      <c r="I46" s="2"/>
      <c r="J46" s="2"/>
      <c r="K46" s="2"/>
      <c r="L46" s="2"/>
      <c r="M46" s="95"/>
      <c r="N46" s="95"/>
      <c r="O46" s="95"/>
      <c r="P46" s="2"/>
      <c r="Q46" s="2"/>
      <c r="R46" s="2"/>
    </row>
    <row r="47" spans="9:18" ht="15.75" hidden="1">
      <c r="I47" s="2"/>
      <c r="J47" s="2"/>
      <c r="K47" s="2"/>
      <c r="L47" s="2"/>
      <c r="M47" s="95"/>
      <c r="N47" s="95"/>
      <c r="O47" s="95"/>
      <c r="P47" s="2"/>
      <c r="Q47" s="2"/>
      <c r="R47" s="2"/>
    </row>
    <row r="48" spans="9:18" ht="15.75" hidden="1">
      <c r="I48" s="2"/>
      <c r="J48" s="2"/>
      <c r="K48" s="2"/>
      <c r="L48" s="2"/>
      <c r="M48" s="95"/>
      <c r="N48" s="95"/>
      <c r="O48" s="95"/>
      <c r="P48" s="2"/>
      <c r="Q48" s="2"/>
      <c r="R48" s="2"/>
    </row>
    <row r="49" spans="1:18" ht="15.75" hidden="1">
      <c r="I49" s="2"/>
      <c r="J49" s="2"/>
      <c r="K49" s="2"/>
      <c r="L49" s="2"/>
      <c r="M49" s="95"/>
      <c r="N49" s="95"/>
      <c r="O49" s="95"/>
      <c r="P49" s="2"/>
      <c r="Q49" s="2"/>
      <c r="R49" s="2"/>
    </row>
    <row r="50" spans="1:18" ht="15.75" hidden="1">
      <c r="I50" s="2"/>
      <c r="J50" s="2"/>
      <c r="K50" s="2"/>
      <c r="L50" s="2"/>
      <c r="M50" s="95"/>
      <c r="N50" s="95"/>
      <c r="O50" s="95"/>
      <c r="P50" s="2"/>
      <c r="Q50" s="2"/>
      <c r="R50" s="2"/>
    </row>
    <row r="51" spans="1:18" ht="15.75" hidden="1">
      <c r="I51" s="2"/>
      <c r="J51" s="2"/>
      <c r="K51" s="2"/>
      <c r="L51" s="2"/>
      <c r="M51" s="95"/>
      <c r="N51" s="95"/>
      <c r="O51" s="95"/>
      <c r="P51" s="2"/>
      <c r="Q51" s="2"/>
      <c r="R51" s="2"/>
    </row>
    <row r="52" spans="1:18" ht="15.75" hidden="1">
      <c r="I52" s="2"/>
      <c r="J52" s="2"/>
      <c r="K52" s="2"/>
      <c r="L52" s="2"/>
      <c r="M52" s="95"/>
      <c r="N52" s="95"/>
      <c r="O52" s="95"/>
      <c r="P52" s="2"/>
      <c r="Q52" s="2"/>
      <c r="R52" s="2"/>
    </row>
    <row r="53" spans="1:18" ht="15.75" hidden="1">
      <c r="I53" s="2"/>
      <c r="J53" s="2"/>
      <c r="K53" s="2"/>
      <c r="L53" s="2"/>
      <c r="M53" s="95"/>
      <c r="N53" s="95"/>
      <c r="O53" s="95"/>
      <c r="P53" s="2"/>
      <c r="Q53" s="2"/>
      <c r="R53" s="2"/>
    </row>
    <row r="54" spans="1:18" ht="15.75" hidden="1">
      <c r="I54" s="2"/>
      <c r="J54" s="2"/>
      <c r="K54" s="2"/>
      <c r="L54" s="2"/>
      <c r="M54" s="95"/>
      <c r="N54" s="95"/>
      <c r="O54" s="95"/>
      <c r="P54" s="2"/>
      <c r="Q54" s="2"/>
      <c r="R54" s="2"/>
    </row>
    <row r="55" spans="1:18" ht="15.75" hidden="1">
      <c r="I55" s="2"/>
      <c r="J55" s="2"/>
      <c r="K55" s="2"/>
      <c r="L55" s="2"/>
      <c r="M55" s="95"/>
      <c r="N55" s="95"/>
      <c r="O55" s="95"/>
      <c r="P55" s="2"/>
      <c r="Q55" s="2"/>
      <c r="R55" s="2"/>
    </row>
    <row r="56" spans="1:18" ht="15.75" hidden="1">
      <c r="I56" s="2"/>
      <c r="J56" s="2"/>
      <c r="K56" s="2"/>
      <c r="L56" s="2"/>
      <c r="M56" s="95"/>
      <c r="N56" s="95"/>
      <c r="O56" s="95"/>
      <c r="P56" s="2"/>
      <c r="Q56" s="2"/>
      <c r="R56" s="2"/>
    </row>
    <row r="57" spans="1:18" ht="15.75" hidden="1">
      <c r="I57" s="2"/>
      <c r="J57" s="2"/>
      <c r="K57" s="2"/>
      <c r="L57" s="2"/>
      <c r="M57" s="95"/>
      <c r="N57" s="95"/>
      <c r="O57" s="95"/>
      <c r="P57" s="2"/>
      <c r="Q57" s="2"/>
      <c r="R57" s="2"/>
    </row>
    <row r="58" spans="1:18" ht="15.75" hidden="1">
      <c r="I58" s="2"/>
      <c r="J58" s="2"/>
      <c r="K58" s="2"/>
      <c r="L58" s="2"/>
      <c r="M58" s="95"/>
      <c r="N58" s="95"/>
      <c r="O58" s="95"/>
      <c r="P58" s="2"/>
      <c r="Q58" s="2"/>
      <c r="R58" s="2"/>
    </row>
    <row r="59" spans="1:18" ht="15.75" hidden="1">
      <c r="I59" s="2"/>
      <c r="J59" s="2"/>
      <c r="K59" s="2"/>
      <c r="L59" s="2"/>
      <c r="M59" s="95"/>
      <c r="N59" s="95"/>
      <c r="O59" s="95"/>
      <c r="P59" s="2"/>
      <c r="Q59" s="2"/>
      <c r="R59" s="2"/>
    </row>
    <row r="60" spans="1:18" ht="16.350000000000001" customHeight="1">
      <c r="I60" s="2"/>
      <c r="J60" s="2" t="s">
        <v>325</v>
      </c>
      <c r="K60" s="2"/>
      <c r="L60" s="2"/>
      <c r="M60" s="95"/>
      <c r="N60" s="95"/>
      <c r="O60" s="95"/>
      <c r="P60" s="2"/>
      <c r="Q60" s="2"/>
      <c r="R60" s="2"/>
    </row>
    <row r="61" spans="1:18" ht="16.350000000000001" customHeight="1">
      <c r="I61" s="2"/>
      <c r="J61" s="2"/>
      <c r="K61" s="2"/>
      <c r="L61" s="2"/>
      <c r="M61" s="95"/>
      <c r="N61" s="95"/>
      <c r="O61" s="95"/>
      <c r="P61" s="2"/>
      <c r="Q61" s="2"/>
      <c r="R61" s="2"/>
    </row>
    <row r="62" spans="1:18" ht="15.75">
      <c r="A62"/>
      <c r="B62" s="5"/>
      <c r="C62" s="5"/>
      <c r="D62" s="5"/>
      <c r="E62" s="5"/>
      <c r="F62" s="5"/>
      <c r="G62" s="5"/>
      <c r="H62" s="6"/>
      <c r="I62" s="2" t="s">
        <v>346</v>
      </c>
      <c r="J62" s="2"/>
      <c r="K62" s="2"/>
      <c r="L62" s="2"/>
      <c r="M62" s="95"/>
      <c r="N62" s="95"/>
      <c r="O62" s="95"/>
      <c r="P62" s="2"/>
      <c r="Q62" s="2"/>
      <c r="R62" s="2"/>
    </row>
    <row r="63" spans="1:18" ht="15.75">
      <c r="A63" s="2" t="s">
        <v>237</v>
      </c>
      <c r="B63" s="5"/>
      <c r="C63" s="5"/>
      <c r="D63" s="5"/>
      <c r="E63" s="5"/>
      <c r="F63" s="5"/>
      <c r="G63" s="5"/>
      <c r="H63" s="6"/>
      <c r="I63" s="2"/>
      <c r="J63" s="2"/>
      <c r="K63" s="2"/>
      <c r="L63" s="2"/>
      <c r="M63" s="95"/>
      <c r="N63" s="95"/>
      <c r="O63" s="95"/>
      <c r="P63" s="2"/>
      <c r="Q63" s="2"/>
      <c r="R63" s="2"/>
    </row>
    <row r="64" spans="1:18" ht="15.75">
      <c r="A64" s="7" t="s">
        <v>25</v>
      </c>
      <c r="B64" s="410" t="s">
        <v>26</v>
      </c>
      <c r="C64" s="410"/>
      <c r="D64" s="410"/>
      <c r="E64" s="410"/>
      <c r="F64" s="410"/>
      <c r="G64" s="410"/>
      <c r="H64" s="410"/>
      <c r="I64" s="15" t="s">
        <v>1</v>
      </c>
      <c r="J64" s="15"/>
      <c r="K64" s="16"/>
      <c r="L64" s="16"/>
      <c r="M64" s="163"/>
      <c r="N64" s="164" t="s">
        <v>3</v>
      </c>
      <c r="O64" s="164" t="s">
        <v>3</v>
      </c>
      <c r="P64" s="18"/>
      <c r="Q64" s="2"/>
      <c r="R64" s="2"/>
    </row>
    <row r="65" spans="1:18" ht="15.75">
      <c r="A65" s="7" t="s">
        <v>27</v>
      </c>
      <c r="B65" s="410" t="s">
        <v>14</v>
      </c>
      <c r="C65" s="410"/>
      <c r="D65" s="410"/>
      <c r="E65" s="410"/>
      <c r="F65" s="410"/>
      <c r="G65" s="410"/>
      <c r="H65" s="410"/>
      <c r="I65" s="15"/>
      <c r="J65" s="15"/>
      <c r="K65" s="17" t="s">
        <v>2</v>
      </c>
      <c r="L65" s="17"/>
      <c r="M65" s="289" t="s">
        <v>2</v>
      </c>
      <c r="N65" s="164" t="s">
        <v>5</v>
      </c>
      <c r="O65" s="164" t="s">
        <v>5</v>
      </c>
      <c r="P65" s="19" t="s">
        <v>4</v>
      </c>
      <c r="Q65" s="81"/>
      <c r="R65" s="81"/>
    </row>
    <row r="66" spans="1:18" ht="15.75">
      <c r="A66" s="7" t="s">
        <v>28</v>
      </c>
      <c r="B66" s="8">
        <v>1</v>
      </c>
      <c r="C66" s="8">
        <v>2</v>
      </c>
      <c r="D66" s="8">
        <v>3</v>
      </c>
      <c r="E66" s="9">
        <v>4</v>
      </c>
      <c r="F66" s="8">
        <v>5</v>
      </c>
      <c r="G66" s="8">
        <v>6</v>
      </c>
      <c r="H66" s="8">
        <v>7</v>
      </c>
      <c r="I66" s="15" t="s">
        <v>6</v>
      </c>
      <c r="J66" s="15" t="s">
        <v>29</v>
      </c>
      <c r="K66" s="20" t="s">
        <v>7</v>
      </c>
      <c r="L66" s="20"/>
      <c r="M66" s="165" t="s">
        <v>238</v>
      </c>
      <c r="N66" s="165" t="s">
        <v>264</v>
      </c>
      <c r="O66" s="219" t="s">
        <v>347</v>
      </c>
      <c r="P66" s="20" t="s">
        <v>8</v>
      </c>
      <c r="Q66" s="82"/>
      <c r="R66" s="82"/>
    </row>
    <row r="67" spans="1:18" ht="17.25" customHeight="1">
      <c r="A67" s="10"/>
      <c r="B67" s="10"/>
      <c r="C67" s="10"/>
      <c r="D67" s="10"/>
      <c r="E67" s="10"/>
      <c r="F67" s="10"/>
      <c r="G67" s="10"/>
      <c r="H67" s="10"/>
      <c r="I67" s="415" t="s">
        <v>30</v>
      </c>
      <c r="J67" s="415"/>
      <c r="K67" s="21" t="e">
        <f>K68+K118+#REF!+K263+K421+#REF!</f>
        <v>#REF!</v>
      </c>
      <c r="L67" s="21"/>
      <c r="M67" s="89">
        <f>M68+M118+M263+M421</f>
        <v>5374562.04</v>
      </c>
      <c r="N67" s="89">
        <f>N68+N118+N263+N421</f>
        <v>4152948.7500000005</v>
      </c>
      <c r="O67" s="89">
        <f>O68+O118+O263+O421</f>
        <v>4269404.3100000005</v>
      </c>
      <c r="P67" s="80" t="e">
        <f>M67/K67*100</f>
        <v>#REF!</v>
      </c>
      <c r="Q67" s="83"/>
      <c r="R67" s="83"/>
    </row>
    <row r="68" spans="1:18" ht="25.5" customHeight="1">
      <c r="A68" s="11"/>
      <c r="B68" s="11"/>
      <c r="C68" s="11"/>
      <c r="D68" s="11"/>
      <c r="E68" s="11"/>
      <c r="F68" s="11"/>
      <c r="G68" s="11"/>
      <c r="H68" s="11"/>
      <c r="I68" s="22" t="s">
        <v>31</v>
      </c>
      <c r="J68" s="22" t="s">
        <v>32</v>
      </c>
      <c r="K68" s="23" t="e">
        <f>K69</f>
        <v>#REF!</v>
      </c>
      <c r="L68" s="23"/>
      <c r="M68" s="166">
        <f>M69</f>
        <v>774911.29</v>
      </c>
      <c r="N68" s="166">
        <f>N69</f>
        <v>746593.16000000015</v>
      </c>
      <c r="O68" s="166">
        <f>O69</f>
        <v>521855.18999999994</v>
      </c>
      <c r="P68" s="73" t="e">
        <f>M68/K68*100</f>
        <v>#REF!</v>
      </c>
      <c r="Q68" s="83"/>
      <c r="R68" s="83"/>
    </row>
    <row r="69" spans="1:18" ht="30" customHeight="1">
      <c r="A69" s="8"/>
      <c r="B69" s="8"/>
      <c r="C69" s="8"/>
      <c r="D69" s="8"/>
      <c r="E69" s="8"/>
      <c r="F69" s="8"/>
      <c r="G69" s="8"/>
      <c r="H69" s="8"/>
      <c r="I69" s="25" t="s">
        <v>33</v>
      </c>
      <c r="J69" s="25" t="s">
        <v>139</v>
      </c>
      <c r="K69" s="16" t="e">
        <f>K70+K112</f>
        <v>#REF!</v>
      </c>
      <c r="L69" s="16"/>
      <c r="M69" s="167">
        <f>M70+M112</f>
        <v>774911.29</v>
      </c>
      <c r="N69" s="167">
        <f>N70+N112</f>
        <v>746593.16000000015</v>
      </c>
      <c r="O69" s="167">
        <f>O70+O112</f>
        <v>521855.18999999994</v>
      </c>
      <c r="P69" s="74" t="e">
        <f>M69/K69*100</f>
        <v>#REF!</v>
      </c>
      <c r="Q69" s="83"/>
      <c r="R69" s="83"/>
    </row>
    <row r="70" spans="1:18" ht="16.5" customHeight="1">
      <c r="A70" s="11"/>
      <c r="B70" s="11"/>
      <c r="C70" s="11"/>
      <c r="D70" s="11"/>
      <c r="E70" s="11"/>
      <c r="F70" s="11"/>
      <c r="G70" s="11"/>
      <c r="H70" s="11"/>
      <c r="I70" s="22" t="s">
        <v>34</v>
      </c>
      <c r="J70" s="22" t="s">
        <v>35</v>
      </c>
      <c r="K70" s="23" t="e">
        <f>K71+K92</f>
        <v>#REF!</v>
      </c>
      <c r="L70" s="23"/>
      <c r="M70" s="166">
        <f>M71+M92+M104</f>
        <v>771327.82000000007</v>
      </c>
      <c r="N70" s="166">
        <f>N71+N92+N104</f>
        <v>743009.69000000018</v>
      </c>
      <c r="O70" s="166">
        <f>O71+O92+O104</f>
        <v>518271.72</v>
      </c>
      <c r="P70" s="73" t="e">
        <f>M70/K70*100</f>
        <v>#REF!</v>
      </c>
      <c r="Q70" s="83"/>
      <c r="R70" s="83"/>
    </row>
    <row r="71" spans="1:18" ht="15.75">
      <c r="A71" s="8"/>
      <c r="B71" s="8"/>
      <c r="C71" s="8"/>
      <c r="D71" s="8"/>
      <c r="E71" s="8"/>
      <c r="F71" s="8"/>
      <c r="G71" s="8"/>
      <c r="H71" s="8"/>
      <c r="I71" s="25" t="s">
        <v>36</v>
      </c>
      <c r="J71" s="25" t="s">
        <v>37</v>
      </c>
      <c r="K71" s="16" t="e">
        <f>K75</f>
        <v>#REF!</v>
      </c>
      <c r="L71" s="16"/>
      <c r="M71" s="167">
        <f>M72</f>
        <v>736452.82000000007</v>
      </c>
      <c r="N71" s="167">
        <f>N72</f>
        <v>743009.69000000018</v>
      </c>
      <c r="O71" s="167">
        <f>O72+O92</f>
        <v>518271.72</v>
      </c>
      <c r="P71" s="74" t="e">
        <f>M71/K71*100</f>
        <v>#REF!</v>
      </c>
      <c r="Q71" s="83"/>
      <c r="R71" s="83"/>
    </row>
    <row r="72" spans="1:18" ht="15" customHeight="1">
      <c r="A72" s="12"/>
      <c r="B72" s="12"/>
      <c r="C72" s="12"/>
      <c r="D72" s="12"/>
      <c r="E72" s="12"/>
      <c r="F72" s="12"/>
      <c r="G72" s="12"/>
      <c r="H72" s="12"/>
      <c r="I72" s="114" t="s">
        <v>38</v>
      </c>
      <c r="J72" s="115"/>
      <c r="K72" s="116"/>
      <c r="L72" s="116"/>
      <c r="M72" s="168">
        <f>M74+M88</f>
        <v>736452.82000000007</v>
      </c>
      <c r="N72" s="168">
        <f>N74+N88</f>
        <v>743009.69000000018</v>
      </c>
      <c r="O72" s="168">
        <f>O74+O88</f>
        <v>518271.72</v>
      </c>
      <c r="P72" s="75"/>
      <c r="Q72" s="83"/>
      <c r="R72" s="83"/>
    </row>
    <row r="73" spans="1:18" ht="15.75" hidden="1">
      <c r="A73" s="12"/>
      <c r="B73" s="12"/>
      <c r="C73" s="12"/>
      <c r="D73" s="12"/>
      <c r="E73" s="12"/>
      <c r="F73" s="12"/>
      <c r="G73" s="12"/>
      <c r="H73" s="12"/>
      <c r="I73" s="27"/>
      <c r="J73" s="28"/>
      <c r="K73" s="29"/>
      <c r="L73" s="29"/>
      <c r="M73" s="169"/>
      <c r="N73" s="169"/>
      <c r="O73" s="169"/>
      <c r="P73" s="75"/>
      <c r="Q73" s="83"/>
      <c r="R73" s="83"/>
    </row>
    <row r="74" spans="1:18" ht="15.75">
      <c r="A74" s="12"/>
      <c r="B74" s="12"/>
      <c r="C74" s="12"/>
      <c r="D74" s="12"/>
      <c r="E74" s="12"/>
      <c r="F74" s="12"/>
      <c r="G74" s="12"/>
      <c r="H74" s="12"/>
      <c r="I74" s="55"/>
      <c r="J74" s="56" t="s">
        <v>304</v>
      </c>
      <c r="K74" s="57"/>
      <c r="L74" s="57"/>
      <c r="M74" s="170">
        <f>M75+M86+M84</f>
        <v>589001.1100000001</v>
      </c>
      <c r="N74" s="170">
        <f>N75+N86+N84</f>
        <v>628009.69000000018</v>
      </c>
      <c r="O74" s="170">
        <f>O75+O86+O84</f>
        <v>513271.72</v>
      </c>
      <c r="P74" s="75"/>
      <c r="Q74" s="83"/>
      <c r="R74" s="83"/>
    </row>
    <row r="75" spans="1:18" s="14" customFormat="1" ht="15.75">
      <c r="A75" s="13"/>
      <c r="B75" s="13"/>
      <c r="C75" s="13"/>
      <c r="D75" s="13"/>
      <c r="E75" s="13"/>
      <c r="F75" s="13"/>
      <c r="G75" s="13"/>
      <c r="H75" s="13"/>
      <c r="I75" s="35">
        <v>3</v>
      </c>
      <c r="J75" s="36" t="s">
        <v>11</v>
      </c>
      <c r="K75" s="37" t="e">
        <f>#REF!</f>
        <v>#REF!</v>
      </c>
      <c r="L75" s="37"/>
      <c r="M75" s="171">
        <f>M76+M77+M83+M82+M81</f>
        <v>424750.9</v>
      </c>
      <c r="N75" s="171">
        <f>N76+N77+N82+N83+N81</f>
        <v>479913.94000000006</v>
      </c>
      <c r="O75" s="171">
        <f>O76+O77+O82+O83+O81</f>
        <v>365175.97</v>
      </c>
      <c r="P75" s="76" t="e">
        <f>M75/K75*100</f>
        <v>#REF!</v>
      </c>
      <c r="Q75" s="38"/>
      <c r="R75" s="38"/>
    </row>
    <row r="76" spans="1:18" s="36" customFormat="1" ht="15.75">
      <c r="I76" s="35">
        <v>31</v>
      </c>
      <c r="J76" s="36" t="s">
        <v>17</v>
      </c>
      <c r="K76" s="37" t="e">
        <f>#REF!+#REF!+#REF!</f>
        <v>#REF!</v>
      </c>
      <c r="L76" s="37"/>
      <c r="M76" s="172">
        <v>59981.72</v>
      </c>
      <c r="N76" s="197">
        <v>59981.72</v>
      </c>
      <c r="O76" s="171">
        <v>59981.72</v>
      </c>
      <c r="P76" s="38" t="e">
        <f>M76/K76*100</f>
        <v>#REF!</v>
      </c>
      <c r="Q76" s="38"/>
      <c r="R76" s="38"/>
    </row>
    <row r="77" spans="1:18" s="36" customFormat="1" ht="15.75">
      <c r="I77" s="35">
        <v>32</v>
      </c>
      <c r="J77" s="36" t="s">
        <v>18</v>
      </c>
      <c r="K77" s="37" t="e">
        <f>#REF!+#REF!+#REF!+#REF!+#REF!</f>
        <v>#REF!</v>
      </c>
      <c r="L77" s="37"/>
      <c r="M77" s="171">
        <v>206576.18</v>
      </c>
      <c r="N77" s="171">
        <v>206576.18</v>
      </c>
      <c r="O77" s="171">
        <v>206576.18</v>
      </c>
      <c r="P77" s="38" t="e">
        <f>M77/K77*100</f>
        <v>#REF!</v>
      </c>
      <c r="Q77" s="38"/>
      <c r="R77" s="38"/>
    </row>
    <row r="78" spans="1:18" s="65" customFormat="1" ht="7.5" hidden="1" customHeight="1">
      <c r="I78" s="66"/>
      <c r="J78" s="67"/>
      <c r="K78" s="68"/>
      <c r="L78" s="68"/>
      <c r="M78" s="173"/>
      <c r="N78" s="205"/>
      <c r="O78" s="205"/>
      <c r="P78" s="70"/>
      <c r="Q78" s="70"/>
      <c r="R78" s="70"/>
    </row>
    <row r="79" spans="1:18" s="65" customFormat="1" ht="15.75" hidden="1">
      <c r="I79" s="71"/>
      <c r="K79" s="72"/>
      <c r="L79" s="72"/>
      <c r="M79" s="174"/>
      <c r="N79" s="206"/>
      <c r="O79" s="206"/>
      <c r="P79" s="69"/>
      <c r="Q79" s="69"/>
      <c r="R79" s="69"/>
    </row>
    <row r="80" spans="1:18" s="65" customFormat="1" ht="15.75" hidden="1">
      <c r="I80" s="66"/>
      <c r="J80" s="67"/>
      <c r="K80" s="68"/>
      <c r="L80" s="68"/>
      <c r="M80" s="173"/>
      <c r="N80" s="205"/>
      <c r="O80" s="205"/>
      <c r="P80" s="69"/>
      <c r="Q80" s="69"/>
      <c r="R80" s="69"/>
    </row>
    <row r="81" spans="1:18" s="65" customFormat="1" ht="15.75">
      <c r="I81" s="71">
        <v>35</v>
      </c>
      <c r="J81" s="65" t="s">
        <v>165</v>
      </c>
      <c r="K81" s="72"/>
      <c r="L81" s="72"/>
      <c r="M81" s="174">
        <v>22884.45</v>
      </c>
      <c r="N81" s="174">
        <v>31241.9</v>
      </c>
      <c r="O81" s="174">
        <v>51990.84</v>
      </c>
      <c r="P81" s="69"/>
      <c r="Q81" s="69"/>
      <c r="R81" s="69"/>
    </row>
    <row r="82" spans="1:18" s="65" customFormat="1" ht="15.75">
      <c r="I82" s="71">
        <v>36</v>
      </c>
      <c r="J82" s="65" t="s">
        <v>124</v>
      </c>
      <c r="K82" s="72"/>
      <c r="L82" s="72"/>
      <c r="M82" s="118">
        <v>1627.23</v>
      </c>
      <c r="N82" s="207">
        <v>1627.23</v>
      </c>
      <c r="O82" s="207">
        <v>1627.23</v>
      </c>
      <c r="P82" s="69"/>
      <c r="Q82" s="69"/>
      <c r="R82" s="69"/>
    </row>
    <row r="83" spans="1:18" s="65" customFormat="1" ht="15.75">
      <c r="I83" s="71">
        <v>38</v>
      </c>
      <c r="J83" s="96" t="s">
        <v>277</v>
      </c>
      <c r="K83" s="68"/>
      <c r="L83" s="68"/>
      <c r="M83" s="174">
        <v>133681.32</v>
      </c>
      <c r="N83" s="207">
        <v>180486.91</v>
      </c>
      <c r="O83" s="207">
        <v>45000</v>
      </c>
      <c r="P83" s="69"/>
      <c r="Q83" s="69"/>
      <c r="R83" s="69"/>
    </row>
    <row r="84" spans="1:18" s="65" customFormat="1" ht="15.75">
      <c r="I84" s="71">
        <v>4</v>
      </c>
      <c r="J84" s="65" t="s">
        <v>12</v>
      </c>
      <c r="K84" s="72"/>
      <c r="L84" s="72"/>
      <c r="M84" s="118">
        <f>SUM(M85)</f>
        <v>20799.759999999998</v>
      </c>
      <c r="N84" s="288" t="str">
        <f>N85</f>
        <v>4645,30</v>
      </c>
      <c r="O84" s="288" t="str">
        <f>O85</f>
        <v>4645,30</v>
      </c>
      <c r="P84" s="69"/>
      <c r="Q84" s="69"/>
      <c r="R84" s="69"/>
    </row>
    <row r="85" spans="1:18" s="65" customFormat="1" ht="15.75">
      <c r="I85" s="71">
        <v>42</v>
      </c>
      <c r="J85" s="65" t="s">
        <v>21</v>
      </c>
      <c r="K85" s="72"/>
      <c r="L85" s="72"/>
      <c r="M85" s="118">
        <v>20799.759999999998</v>
      </c>
      <c r="N85" s="288" t="s">
        <v>295</v>
      </c>
      <c r="O85" s="288" t="s">
        <v>295</v>
      </c>
      <c r="P85" s="69"/>
      <c r="Q85" s="69"/>
      <c r="R85" s="69"/>
    </row>
    <row r="86" spans="1:18" s="65" customFormat="1" ht="15.75">
      <c r="I86" s="71">
        <v>5</v>
      </c>
      <c r="J86" s="36" t="s">
        <v>158</v>
      </c>
      <c r="K86" s="72"/>
      <c r="L86" s="72"/>
      <c r="M86" s="118">
        <f>M87</f>
        <v>143450.45000000001</v>
      </c>
      <c r="N86" s="208">
        <f>N87</f>
        <v>143450.45000000001</v>
      </c>
      <c r="O86" s="283">
        <f>O87</f>
        <v>143450.45000000001</v>
      </c>
      <c r="P86" s="69"/>
      <c r="Q86" s="69"/>
      <c r="R86" s="69"/>
    </row>
    <row r="87" spans="1:18" s="65" customFormat="1" ht="15.75">
      <c r="I87" s="71">
        <v>54</v>
      </c>
      <c r="J87" s="36" t="s">
        <v>159</v>
      </c>
      <c r="K87" s="72"/>
      <c r="L87" s="72"/>
      <c r="M87" s="118">
        <v>143450.45000000001</v>
      </c>
      <c r="N87" s="208">
        <v>143450.45000000001</v>
      </c>
      <c r="O87" s="283">
        <v>143450.45000000001</v>
      </c>
      <c r="P87" s="69"/>
      <c r="Q87" s="69"/>
      <c r="R87" s="69"/>
    </row>
    <row r="88" spans="1:18" ht="31.5">
      <c r="A88" s="12"/>
      <c r="B88" s="12"/>
      <c r="C88" s="12"/>
      <c r="D88" s="12"/>
      <c r="E88" s="12"/>
      <c r="F88" s="12"/>
      <c r="G88" s="12"/>
      <c r="H88" s="12"/>
      <c r="I88" s="55"/>
      <c r="J88" s="56" t="s">
        <v>298</v>
      </c>
      <c r="K88" s="57"/>
      <c r="L88" s="57"/>
      <c r="M88" s="170">
        <f>M89</f>
        <v>147451.71</v>
      </c>
      <c r="N88" s="170">
        <f>N89</f>
        <v>115000</v>
      </c>
      <c r="O88" s="170">
        <f>O89</f>
        <v>5000</v>
      </c>
      <c r="P88" s="75"/>
      <c r="Q88" s="83"/>
      <c r="R88" s="83"/>
    </row>
    <row r="89" spans="1:18" ht="15.75">
      <c r="A89" s="12"/>
      <c r="B89" s="12"/>
      <c r="C89" s="12"/>
      <c r="D89" s="12"/>
      <c r="E89" s="12"/>
      <c r="F89" s="12"/>
      <c r="G89" s="12"/>
      <c r="H89" s="12"/>
      <c r="I89" s="101">
        <v>3</v>
      </c>
      <c r="J89" s="99" t="s">
        <v>11</v>
      </c>
      <c r="K89" s="100"/>
      <c r="L89" s="100"/>
      <c r="M89" s="182">
        <f>M90+M91</f>
        <v>147451.71</v>
      </c>
      <c r="N89" s="182">
        <f>N90+N91</f>
        <v>115000</v>
      </c>
      <c r="O89" s="182">
        <f>O90+O91</f>
        <v>5000</v>
      </c>
      <c r="P89" s="75"/>
      <c r="Q89" s="83"/>
      <c r="R89" s="83"/>
    </row>
    <row r="90" spans="1:18" ht="15.75">
      <c r="A90" s="12"/>
      <c r="B90" s="12"/>
      <c r="C90" s="12"/>
      <c r="D90" s="12"/>
      <c r="E90" s="12"/>
      <c r="F90" s="12"/>
      <c r="G90" s="12"/>
      <c r="H90" s="12"/>
      <c r="I90" s="101">
        <v>32</v>
      </c>
      <c r="J90" s="99" t="s">
        <v>18</v>
      </c>
      <c r="K90" s="100"/>
      <c r="L90" s="100"/>
      <c r="M90" s="182">
        <v>0</v>
      </c>
      <c r="N90" s="182">
        <v>0</v>
      </c>
      <c r="O90" s="182">
        <v>0</v>
      </c>
      <c r="P90" s="75"/>
      <c r="Q90" s="83"/>
      <c r="R90" s="83"/>
    </row>
    <row r="91" spans="1:18" ht="15.75">
      <c r="A91" s="12"/>
      <c r="B91" s="12"/>
      <c r="C91" s="12"/>
      <c r="D91" s="12"/>
      <c r="E91" s="12"/>
      <c r="F91" s="12"/>
      <c r="G91" s="12"/>
      <c r="H91" s="12"/>
      <c r="I91" s="101">
        <v>38</v>
      </c>
      <c r="J91" s="99" t="s">
        <v>277</v>
      </c>
      <c r="K91" s="100"/>
      <c r="L91" s="100"/>
      <c r="M91" s="182">
        <v>147451.71</v>
      </c>
      <c r="N91" s="182">
        <v>115000</v>
      </c>
      <c r="O91" s="182">
        <v>5000</v>
      </c>
      <c r="P91" s="75"/>
      <c r="Q91" s="83"/>
      <c r="R91" s="83"/>
    </row>
    <row r="92" spans="1:18" s="2" customFormat="1" ht="15.75">
      <c r="A92" s="18"/>
      <c r="B92" s="18"/>
      <c r="C92" s="18"/>
      <c r="D92" s="18"/>
      <c r="E92" s="18"/>
      <c r="F92" s="18"/>
      <c r="G92" s="18"/>
      <c r="H92" s="18"/>
      <c r="I92" s="25" t="s">
        <v>39</v>
      </c>
      <c r="J92" s="25" t="s">
        <v>161</v>
      </c>
      <c r="K92" s="16" t="e">
        <f>K95</f>
        <v>#REF!</v>
      </c>
      <c r="L92" s="16"/>
      <c r="M92" s="167">
        <f>M93</f>
        <v>0</v>
      </c>
      <c r="N92" s="167">
        <f>N94+N99</f>
        <v>0</v>
      </c>
      <c r="O92" s="167">
        <f>O94+O99</f>
        <v>0</v>
      </c>
      <c r="P92" s="26"/>
      <c r="Q92" s="83"/>
      <c r="R92" s="83"/>
    </row>
    <row r="93" spans="1:18" s="2" customFormat="1" ht="15.75">
      <c r="A93" s="45"/>
      <c r="B93" s="45"/>
      <c r="C93" s="45"/>
      <c r="D93" s="45"/>
      <c r="E93" s="45"/>
      <c r="F93" s="45"/>
      <c r="G93" s="45"/>
      <c r="H93" s="45"/>
      <c r="I93" s="114" t="s">
        <v>38</v>
      </c>
      <c r="J93" s="115"/>
      <c r="K93" s="116"/>
      <c r="L93" s="116"/>
      <c r="M93" s="168">
        <f>M94+M99</f>
        <v>0</v>
      </c>
      <c r="N93" s="168">
        <f>N94+N99</f>
        <v>0</v>
      </c>
      <c r="O93" s="168">
        <f>O94+O99</f>
        <v>0</v>
      </c>
      <c r="P93" s="30"/>
      <c r="Q93" s="83"/>
      <c r="R93" s="83"/>
    </row>
    <row r="94" spans="1:18" s="2" customFormat="1" ht="15.75">
      <c r="A94" s="45"/>
      <c r="B94" s="45"/>
      <c r="C94" s="45"/>
      <c r="D94" s="45"/>
      <c r="E94" s="45"/>
      <c r="F94" s="45"/>
      <c r="G94" s="45"/>
      <c r="H94" s="45"/>
      <c r="I94" s="55"/>
      <c r="J94" s="56" t="s">
        <v>305</v>
      </c>
      <c r="K94" s="57"/>
      <c r="L94" s="57"/>
      <c r="M94" s="170">
        <f t="shared" ref="M94:O95" si="0">M95</f>
        <v>0</v>
      </c>
      <c r="N94" s="170">
        <f>N95</f>
        <v>0</v>
      </c>
      <c r="O94" s="170">
        <f t="shared" si="0"/>
        <v>0</v>
      </c>
      <c r="P94" s="30"/>
      <c r="Q94" s="83"/>
      <c r="R94" s="83"/>
    </row>
    <row r="95" spans="1:18" s="36" customFormat="1" ht="15.75">
      <c r="I95" s="35">
        <v>3</v>
      </c>
      <c r="J95" s="36" t="s">
        <v>11</v>
      </c>
      <c r="K95" s="37" t="e">
        <f>K96</f>
        <v>#REF!</v>
      </c>
      <c r="L95" s="37"/>
      <c r="M95" s="171">
        <f>M96</f>
        <v>0</v>
      </c>
      <c r="N95" s="171">
        <f t="shared" si="0"/>
        <v>0</v>
      </c>
      <c r="O95" s="171">
        <f t="shared" si="0"/>
        <v>0</v>
      </c>
      <c r="P95" s="38"/>
      <c r="Q95" s="38"/>
      <c r="R95" s="38"/>
    </row>
    <row r="96" spans="1:18" s="36" customFormat="1" ht="15.75" customHeight="1">
      <c r="I96" s="35">
        <v>32</v>
      </c>
      <c r="J96" s="36" t="s">
        <v>18</v>
      </c>
      <c r="K96" s="37" t="e">
        <f>#REF!</f>
        <v>#REF!</v>
      </c>
      <c r="L96" s="37"/>
      <c r="M96" s="171">
        <v>0</v>
      </c>
      <c r="N96" s="171">
        <v>0</v>
      </c>
      <c r="O96" s="171">
        <v>0</v>
      </c>
      <c r="P96" s="38"/>
      <c r="Q96" s="38"/>
      <c r="R96" s="38"/>
    </row>
    <row r="97" spans="1:18" s="36" customFormat="1" ht="15.75" hidden="1">
      <c r="I97" s="35"/>
      <c r="K97" s="37"/>
      <c r="L97" s="37"/>
      <c r="M97" s="171"/>
      <c r="N97" s="209"/>
      <c r="O97" s="209"/>
      <c r="P97" s="38"/>
      <c r="Q97" s="38"/>
      <c r="R97" s="38"/>
    </row>
    <row r="98" spans="1:18" s="2" customFormat="1" ht="7.5" hidden="1" customHeight="1">
      <c r="A98" s="43"/>
      <c r="B98" s="43"/>
      <c r="C98" s="43"/>
      <c r="D98" s="43"/>
      <c r="E98" s="43"/>
      <c r="F98" s="43"/>
      <c r="G98" s="43"/>
      <c r="H98" s="43"/>
      <c r="I98" s="44"/>
      <c r="J98" s="44"/>
      <c r="K98" s="44"/>
      <c r="L98" s="44"/>
      <c r="M98" s="175"/>
      <c r="N98" s="176"/>
      <c r="O98" s="176"/>
      <c r="P98" s="44"/>
      <c r="Q98" s="44"/>
      <c r="R98" s="44"/>
    </row>
    <row r="99" spans="1:18" s="2" customFormat="1" ht="15.75">
      <c r="A99" s="45"/>
      <c r="B99" s="45"/>
      <c r="C99" s="45"/>
      <c r="D99" s="45"/>
      <c r="E99" s="45"/>
      <c r="F99" s="45"/>
      <c r="G99" s="45"/>
      <c r="H99" s="45"/>
      <c r="I99" s="55"/>
      <c r="J99" s="56" t="s">
        <v>306</v>
      </c>
      <c r="K99" s="57"/>
      <c r="L99" s="57"/>
      <c r="M99" s="170">
        <f t="shared" ref="M99:O100" si="1">M100</f>
        <v>0</v>
      </c>
      <c r="N99" s="170">
        <f t="shared" si="1"/>
        <v>0</v>
      </c>
      <c r="O99" s="170">
        <f t="shared" si="1"/>
        <v>0</v>
      </c>
      <c r="P99" s="30"/>
      <c r="Q99" s="83"/>
      <c r="R99" s="83"/>
    </row>
    <row r="100" spans="1:18" s="36" customFormat="1" ht="15.75">
      <c r="I100" s="35">
        <v>3</v>
      </c>
      <c r="J100" s="36" t="s">
        <v>11</v>
      </c>
      <c r="K100" s="37" t="e">
        <f>K101</f>
        <v>#REF!</v>
      </c>
      <c r="L100" s="37"/>
      <c r="M100" s="171">
        <f>M101</f>
        <v>0</v>
      </c>
      <c r="N100" s="171">
        <f t="shared" si="1"/>
        <v>0</v>
      </c>
      <c r="O100" s="171">
        <f t="shared" si="1"/>
        <v>0</v>
      </c>
      <c r="P100" s="38"/>
      <c r="Q100" s="38"/>
      <c r="R100" s="38"/>
    </row>
    <row r="101" spans="1:18" s="36" customFormat="1" ht="15.75">
      <c r="I101" s="35">
        <v>32</v>
      </c>
      <c r="J101" s="36" t="s">
        <v>18</v>
      </c>
      <c r="K101" s="37" t="e">
        <f>#REF!</f>
        <v>#REF!</v>
      </c>
      <c r="L101" s="37"/>
      <c r="M101" s="171">
        <v>0</v>
      </c>
      <c r="N101" s="171">
        <v>0</v>
      </c>
      <c r="O101" s="171">
        <v>0</v>
      </c>
      <c r="P101" s="38"/>
      <c r="Q101" s="38"/>
      <c r="R101" s="38"/>
    </row>
    <row r="102" spans="1:18" s="36" customFormat="1" ht="15.75" hidden="1">
      <c r="I102" s="35"/>
      <c r="K102" s="37"/>
      <c r="L102" s="37"/>
      <c r="M102" s="171"/>
      <c r="N102" s="209"/>
      <c r="O102" s="209"/>
      <c r="P102" s="38"/>
      <c r="Q102" s="38"/>
      <c r="R102" s="38"/>
    </row>
    <row r="103" spans="1:18" s="2" customFormat="1" ht="7.5" hidden="1" customHeight="1">
      <c r="A103" s="43"/>
      <c r="B103" s="43"/>
      <c r="C103" s="43"/>
      <c r="D103" s="43"/>
      <c r="E103" s="43"/>
      <c r="F103" s="43"/>
      <c r="G103" s="43"/>
      <c r="H103" s="43"/>
      <c r="I103" s="44"/>
      <c r="J103" s="44"/>
      <c r="K103" s="44"/>
      <c r="L103" s="44"/>
      <c r="M103" s="176"/>
      <c r="N103" s="176"/>
      <c r="O103" s="176"/>
      <c r="P103" s="44"/>
      <c r="Q103" s="44"/>
      <c r="R103" s="44"/>
    </row>
    <row r="104" spans="1:18" s="36" customFormat="1" ht="15.75" customHeight="1">
      <c r="I104" s="25" t="s">
        <v>364</v>
      </c>
      <c r="J104" s="25" t="s">
        <v>365</v>
      </c>
      <c r="K104" s="16" t="e">
        <f>K107</f>
        <v>#REF!</v>
      </c>
      <c r="L104" s="16"/>
      <c r="M104" s="167">
        <f>M105</f>
        <v>34875</v>
      </c>
      <c r="N104" s="167">
        <f>N105</f>
        <v>0</v>
      </c>
      <c r="O104" s="167">
        <f>O105</f>
        <v>0</v>
      </c>
      <c r="P104" s="38"/>
      <c r="Q104" s="38"/>
      <c r="R104" s="38"/>
    </row>
    <row r="105" spans="1:18" s="36" customFormat="1" ht="15.75" customHeight="1">
      <c r="I105" s="114" t="s">
        <v>38</v>
      </c>
      <c r="J105" s="115"/>
      <c r="K105" s="116"/>
      <c r="L105" s="116"/>
      <c r="M105" s="168">
        <f>M106+M109</f>
        <v>34875</v>
      </c>
      <c r="N105" s="168">
        <f>N106</f>
        <v>0</v>
      </c>
      <c r="O105" s="168">
        <f>O106+O109</f>
        <v>0</v>
      </c>
      <c r="P105" s="38"/>
      <c r="Q105" s="38"/>
      <c r="R105" s="38"/>
    </row>
    <row r="106" spans="1:18" s="36" customFormat="1" ht="15.75" customHeight="1">
      <c r="I106" s="55"/>
      <c r="J106" s="56" t="s">
        <v>305</v>
      </c>
      <c r="K106" s="57"/>
      <c r="L106" s="57"/>
      <c r="M106" s="170">
        <f t="shared" ref="M106:O107" si="2">M107</f>
        <v>29875</v>
      </c>
      <c r="N106" s="170">
        <f>N107</f>
        <v>0</v>
      </c>
      <c r="O106" s="170">
        <f t="shared" si="2"/>
        <v>0</v>
      </c>
      <c r="P106" s="38"/>
      <c r="Q106" s="38"/>
      <c r="R106" s="38"/>
    </row>
    <row r="107" spans="1:18" s="36" customFormat="1" ht="15.75" customHeight="1">
      <c r="I107" s="35">
        <v>4</v>
      </c>
      <c r="J107" s="36" t="s">
        <v>12</v>
      </c>
      <c r="K107" s="37" t="e">
        <f>K108</f>
        <v>#REF!</v>
      </c>
      <c r="L107" s="37"/>
      <c r="M107" s="171">
        <f>M108</f>
        <v>29875</v>
      </c>
      <c r="N107" s="171">
        <f t="shared" si="2"/>
        <v>0</v>
      </c>
      <c r="O107" s="171">
        <f t="shared" si="2"/>
        <v>0</v>
      </c>
      <c r="P107" s="38"/>
      <c r="Q107" s="38"/>
      <c r="R107" s="38"/>
    </row>
    <row r="108" spans="1:18" s="36" customFormat="1" ht="15.75" customHeight="1">
      <c r="I108" s="35">
        <v>42</v>
      </c>
      <c r="J108" s="36" t="s">
        <v>21</v>
      </c>
      <c r="K108" s="37" t="e">
        <f>#REF!</f>
        <v>#REF!</v>
      </c>
      <c r="L108" s="37"/>
      <c r="M108" s="171">
        <v>29875</v>
      </c>
      <c r="N108" s="171">
        <v>0</v>
      </c>
      <c r="O108" s="171">
        <v>0</v>
      </c>
      <c r="P108" s="38"/>
      <c r="Q108" s="38"/>
      <c r="R108" s="38"/>
    </row>
    <row r="109" spans="1:18" s="36" customFormat="1" ht="15.75" customHeight="1">
      <c r="I109" s="55"/>
      <c r="J109" s="56" t="s">
        <v>306</v>
      </c>
      <c r="K109" s="57"/>
      <c r="L109" s="57"/>
      <c r="M109" s="170">
        <f t="shared" ref="M109:O110" si="3">M110</f>
        <v>5000</v>
      </c>
      <c r="N109" s="170">
        <f t="shared" si="3"/>
        <v>0</v>
      </c>
      <c r="O109" s="170">
        <f t="shared" si="3"/>
        <v>0</v>
      </c>
      <c r="P109" s="38"/>
      <c r="Q109" s="38"/>
      <c r="R109" s="38"/>
    </row>
    <row r="110" spans="1:18" s="36" customFormat="1" ht="15.75" customHeight="1">
      <c r="I110" s="35">
        <v>4</v>
      </c>
      <c r="J110" s="36" t="s">
        <v>12</v>
      </c>
      <c r="K110" s="37" t="e">
        <f>K111</f>
        <v>#REF!</v>
      </c>
      <c r="L110" s="37"/>
      <c r="M110" s="171">
        <f>M111</f>
        <v>5000</v>
      </c>
      <c r="N110" s="171">
        <f t="shared" si="3"/>
        <v>0</v>
      </c>
      <c r="O110" s="171">
        <f t="shared" si="3"/>
        <v>0</v>
      </c>
      <c r="P110" s="38"/>
      <c r="Q110" s="38"/>
      <c r="R110" s="38"/>
    </row>
    <row r="111" spans="1:18" s="2" customFormat="1" ht="15.75" customHeight="1">
      <c r="A111" s="43"/>
      <c r="B111" s="43"/>
      <c r="C111" s="43"/>
      <c r="D111" s="43"/>
      <c r="E111" s="43"/>
      <c r="F111" s="43"/>
      <c r="G111" s="43"/>
      <c r="H111" s="43"/>
      <c r="I111" s="35">
        <v>42</v>
      </c>
      <c r="J111" s="36" t="s">
        <v>21</v>
      </c>
      <c r="K111" s="37" t="e">
        <f>#REF!</f>
        <v>#REF!</v>
      </c>
      <c r="L111" s="37"/>
      <c r="M111" s="171">
        <v>5000</v>
      </c>
      <c r="N111" s="171">
        <v>0</v>
      </c>
      <c r="O111" s="171">
        <v>0</v>
      </c>
      <c r="P111" s="44"/>
      <c r="Q111" s="44"/>
      <c r="R111" s="44"/>
    </row>
    <row r="112" spans="1:18" s="2" customFormat="1" ht="21" customHeight="1">
      <c r="A112" s="46"/>
      <c r="B112" s="46"/>
      <c r="C112" s="46"/>
      <c r="D112" s="46"/>
      <c r="E112" s="46"/>
      <c r="F112" s="46"/>
      <c r="G112" s="46"/>
      <c r="H112" s="46"/>
      <c r="I112" s="22" t="s">
        <v>40</v>
      </c>
      <c r="J112" s="22" t="s">
        <v>41</v>
      </c>
      <c r="K112" s="23" t="e">
        <f>K113</f>
        <v>#REF!</v>
      </c>
      <c r="L112" s="23"/>
      <c r="M112" s="166">
        <f>M113</f>
        <v>3583.47</v>
      </c>
      <c r="N112" s="166">
        <f>N113</f>
        <v>3583.47</v>
      </c>
      <c r="O112" s="166">
        <f>O113</f>
        <v>3583.47</v>
      </c>
      <c r="P112" s="24" t="e">
        <f>M112/K112*100</f>
        <v>#REF!</v>
      </c>
      <c r="Q112" s="83"/>
      <c r="R112" s="83"/>
    </row>
    <row r="113" spans="1:18" s="2" customFormat="1" ht="15.75">
      <c r="A113" s="18"/>
      <c r="B113" s="18"/>
      <c r="C113" s="18"/>
      <c r="D113" s="18"/>
      <c r="E113" s="18"/>
      <c r="F113" s="18"/>
      <c r="G113" s="18"/>
      <c r="H113" s="18"/>
      <c r="I113" s="25" t="s">
        <v>42</v>
      </c>
      <c r="J113" s="25" t="s">
        <v>43</v>
      </c>
      <c r="K113" s="16" t="e">
        <f>K116</f>
        <v>#REF!</v>
      </c>
      <c r="L113" s="16"/>
      <c r="M113" s="167">
        <f>M116</f>
        <v>3583.47</v>
      </c>
      <c r="N113" s="167">
        <f t="shared" ref="N113:O116" si="4">N114</f>
        <v>3583.47</v>
      </c>
      <c r="O113" s="167">
        <f t="shared" si="4"/>
        <v>3583.47</v>
      </c>
      <c r="P113" s="26" t="e">
        <f>M113/K113*100</f>
        <v>#REF!</v>
      </c>
      <c r="Q113" s="83"/>
      <c r="R113" s="83"/>
    </row>
    <row r="114" spans="1:18" s="2" customFormat="1" ht="15.75">
      <c r="A114" s="45"/>
      <c r="B114" s="45"/>
      <c r="C114" s="45"/>
      <c r="D114" s="45"/>
      <c r="E114" s="45"/>
      <c r="F114" s="45"/>
      <c r="G114" s="45"/>
      <c r="H114" s="45"/>
      <c r="I114" s="114" t="s">
        <v>38</v>
      </c>
      <c r="J114" s="115"/>
      <c r="K114" s="116"/>
      <c r="L114" s="116"/>
      <c r="M114" s="177">
        <f>M115</f>
        <v>3583.47</v>
      </c>
      <c r="N114" s="168">
        <f t="shared" si="4"/>
        <v>3583.47</v>
      </c>
      <c r="O114" s="168">
        <f t="shared" si="4"/>
        <v>3583.47</v>
      </c>
      <c r="P114" s="30"/>
      <c r="Q114" s="83"/>
      <c r="R114" s="83"/>
    </row>
    <row r="115" spans="1:18" s="2" customFormat="1" ht="15.75">
      <c r="A115" s="45"/>
      <c r="B115" s="45"/>
      <c r="C115" s="45"/>
      <c r="D115" s="45"/>
      <c r="E115" s="45"/>
      <c r="F115" s="45"/>
      <c r="G115" s="45"/>
      <c r="H115" s="45"/>
      <c r="I115" s="55"/>
      <c r="J115" s="56" t="s">
        <v>304</v>
      </c>
      <c r="K115" s="57"/>
      <c r="L115" s="57"/>
      <c r="M115" s="170">
        <f>M116</f>
        <v>3583.47</v>
      </c>
      <c r="N115" s="170">
        <f t="shared" si="4"/>
        <v>3583.47</v>
      </c>
      <c r="O115" s="170">
        <f t="shared" si="4"/>
        <v>3583.47</v>
      </c>
      <c r="P115" s="30"/>
      <c r="Q115" s="83"/>
      <c r="R115" s="83"/>
    </row>
    <row r="116" spans="1:18" s="36" customFormat="1" ht="15.75">
      <c r="I116" s="35">
        <v>3</v>
      </c>
      <c r="J116" s="36" t="s">
        <v>11</v>
      </c>
      <c r="K116" s="37" t="e">
        <f>K117</f>
        <v>#REF!</v>
      </c>
      <c r="L116" s="37"/>
      <c r="M116" s="171">
        <f>M117</f>
        <v>3583.47</v>
      </c>
      <c r="N116" s="171">
        <f t="shared" si="4"/>
        <v>3583.47</v>
      </c>
      <c r="O116" s="171">
        <f t="shared" si="4"/>
        <v>3583.47</v>
      </c>
      <c r="P116" s="38" t="e">
        <f t="shared" ref="P116:P121" si="5">M116/K116*100</f>
        <v>#REF!</v>
      </c>
      <c r="Q116" s="38"/>
      <c r="R116" s="38"/>
    </row>
    <row r="117" spans="1:18" s="36" customFormat="1" ht="15.75">
      <c r="I117" s="35">
        <v>38</v>
      </c>
      <c r="J117" s="36" t="s">
        <v>277</v>
      </c>
      <c r="K117" s="37" t="e">
        <f>#REF!</f>
        <v>#REF!</v>
      </c>
      <c r="L117" s="37"/>
      <c r="M117" s="171">
        <v>3583.47</v>
      </c>
      <c r="N117" s="171">
        <v>3583.47</v>
      </c>
      <c r="O117" s="171">
        <v>3583.47</v>
      </c>
      <c r="P117" s="38" t="e">
        <f t="shared" si="5"/>
        <v>#REF!</v>
      </c>
      <c r="Q117" s="38"/>
      <c r="R117" s="38"/>
    </row>
    <row r="118" spans="1:18" s="40" customFormat="1" ht="28.5" customHeight="1">
      <c r="A118" s="22"/>
      <c r="B118" s="22"/>
      <c r="C118" s="22"/>
      <c r="D118" s="22"/>
      <c r="E118" s="22"/>
      <c r="F118" s="22"/>
      <c r="G118" s="22"/>
      <c r="H118" s="22"/>
      <c r="I118" s="47" t="s">
        <v>44</v>
      </c>
      <c r="J118" s="22" t="s">
        <v>45</v>
      </c>
      <c r="K118" s="48" t="e">
        <f>K119</f>
        <v>#REF!</v>
      </c>
      <c r="L118" s="48"/>
      <c r="M118" s="178">
        <f>M119</f>
        <v>1410713.96</v>
      </c>
      <c r="N118" s="178">
        <f>N119</f>
        <v>1340340.81</v>
      </c>
      <c r="O118" s="178">
        <f>O119</f>
        <v>1663873.8399999999</v>
      </c>
      <c r="P118" s="49" t="e">
        <f t="shared" si="5"/>
        <v>#REF!</v>
      </c>
      <c r="Q118" s="38"/>
      <c r="R118" s="38"/>
    </row>
    <row r="119" spans="1:18" s="40" customFormat="1" ht="27.75" customHeight="1">
      <c r="A119" s="50"/>
      <c r="B119" s="50"/>
      <c r="C119" s="50"/>
      <c r="D119" s="50"/>
      <c r="E119" s="50"/>
      <c r="F119" s="50"/>
      <c r="G119" s="50"/>
      <c r="H119" s="50"/>
      <c r="I119" s="79" t="s">
        <v>46</v>
      </c>
      <c r="J119" s="25" t="s">
        <v>45</v>
      </c>
      <c r="K119" s="51" t="e">
        <f>K120+#REF!+K164</f>
        <v>#REF!</v>
      </c>
      <c r="L119" s="51"/>
      <c r="M119" s="179">
        <f>M120+M164</f>
        <v>1410713.96</v>
      </c>
      <c r="N119" s="179">
        <f>N120+N164</f>
        <v>1340340.81</v>
      </c>
      <c r="O119" s="179">
        <f>O120+O164</f>
        <v>1663873.8399999999</v>
      </c>
      <c r="P119" s="52" t="e">
        <f t="shared" si="5"/>
        <v>#REF!</v>
      </c>
      <c r="Q119" s="38"/>
      <c r="R119" s="38"/>
    </row>
    <row r="120" spans="1:18" s="2" customFormat="1" ht="15" customHeight="1">
      <c r="A120" s="46"/>
      <c r="B120" s="46"/>
      <c r="C120" s="46"/>
      <c r="D120" s="46"/>
      <c r="E120" s="46"/>
      <c r="F120" s="46"/>
      <c r="G120" s="46"/>
      <c r="H120" s="46"/>
      <c r="I120" s="22" t="s">
        <v>47</v>
      </c>
      <c r="J120" s="22" t="s">
        <v>48</v>
      </c>
      <c r="K120" s="23" t="e">
        <f>K121+#REF!</f>
        <v>#REF!</v>
      </c>
      <c r="L120" s="23"/>
      <c r="M120" s="166">
        <f>M121</f>
        <v>336314.06999999995</v>
      </c>
      <c r="N120" s="166">
        <f>SUM(N121)</f>
        <v>336314.06999999995</v>
      </c>
      <c r="O120" s="166">
        <f>O121</f>
        <v>336314.06999999995</v>
      </c>
      <c r="P120" s="24" t="e">
        <f t="shared" si="5"/>
        <v>#REF!</v>
      </c>
      <c r="Q120" s="83"/>
      <c r="R120" s="83"/>
    </row>
    <row r="121" spans="1:18" s="2" customFormat="1" ht="15.75">
      <c r="A121" s="18"/>
      <c r="B121" s="18"/>
      <c r="C121" s="18"/>
      <c r="D121" s="18"/>
      <c r="E121" s="18"/>
      <c r="F121" s="18"/>
      <c r="G121" s="18"/>
      <c r="H121" s="18"/>
      <c r="I121" s="25" t="s">
        <v>49</v>
      </c>
      <c r="J121" s="25" t="s">
        <v>50</v>
      </c>
      <c r="K121" s="16" t="e">
        <f>K124</f>
        <v>#REF!</v>
      </c>
      <c r="L121" s="16"/>
      <c r="M121" s="167">
        <f>M122+M143+M148+M152+M156+M160</f>
        <v>336314.06999999995</v>
      </c>
      <c r="N121" s="167">
        <f>SUM(N122+N143+N148+N152+N156+N160)</f>
        <v>336314.06999999995</v>
      </c>
      <c r="O121" s="167">
        <f>O122+O143+O148+O152+O156+O160</f>
        <v>336314.06999999995</v>
      </c>
      <c r="P121" s="26" t="e">
        <f t="shared" si="5"/>
        <v>#REF!</v>
      </c>
      <c r="Q121" s="83"/>
      <c r="R121" s="83"/>
    </row>
    <row r="122" spans="1:18" s="2" customFormat="1" ht="15.75">
      <c r="A122" s="45"/>
      <c r="B122" s="45"/>
      <c r="C122" s="45"/>
      <c r="D122" s="45"/>
      <c r="E122" s="45"/>
      <c r="F122" s="45"/>
      <c r="G122" s="45"/>
      <c r="H122" s="45"/>
      <c r="I122" s="114" t="s">
        <v>103</v>
      </c>
      <c r="J122" s="115"/>
      <c r="K122" s="116"/>
      <c r="L122" s="116"/>
      <c r="M122" s="177">
        <f>M123+M137++M140</f>
        <v>294241.78999999998</v>
      </c>
      <c r="N122" s="177">
        <f>N123+N137+N140</f>
        <v>294241.78999999998</v>
      </c>
      <c r="O122" s="177">
        <f>O123+O137+O140</f>
        <v>294241.78999999998</v>
      </c>
      <c r="P122" s="30"/>
      <c r="Q122" s="83"/>
      <c r="R122" s="83"/>
    </row>
    <row r="123" spans="1:18" s="2" customFormat="1" ht="15.75">
      <c r="A123" s="45"/>
      <c r="B123" s="45"/>
      <c r="C123" s="45"/>
      <c r="D123" s="45"/>
      <c r="E123" s="45"/>
      <c r="F123" s="45"/>
      <c r="G123" s="45"/>
      <c r="H123" s="45"/>
      <c r="I123" s="55"/>
      <c r="J123" s="56" t="s">
        <v>307</v>
      </c>
      <c r="K123" s="57"/>
      <c r="L123" s="57"/>
      <c r="M123" s="170">
        <f>M124</f>
        <v>286902.28999999998</v>
      </c>
      <c r="N123" s="170">
        <f>N124</f>
        <v>286902.28999999998</v>
      </c>
      <c r="O123" s="170">
        <f>O124</f>
        <v>286902.28999999998</v>
      </c>
      <c r="P123" s="30"/>
      <c r="Q123" s="83"/>
      <c r="R123" s="83"/>
    </row>
    <row r="124" spans="1:18" s="36" customFormat="1" ht="15.75">
      <c r="I124" s="35">
        <v>3</v>
      </c>
      <c r="J124" s="36" t="s">
        <v>11</v>
      </c>
      <c r="K124" s="37" t="e">
        <f>K125+K126+#REF!+#REF!</f>
        <v>#REF!</v>
      </c>
      <c r="L124" s="37"/>
      <c r="M124" s="171">
        <f>M125+M126</f>
        <v>286902.28999999998</v>
      </c>
      <c r="N124" s="171">
        <f>N125+N126</f>
        <v>286902.28999999998</v>
      </c>
      <c r="O124" s="171">
        <f>O125+O126</f>
        <v>286902.28999999998</v>
      </c>
      <c r="P124" s="38" t="e">
        <f t="shared" ref="P124:P136" si="6">M124/K124*100</f>
        <v>#REF!</v>
      </c>
      <c r="Q124" s="38"/>
      <c r="R124" s="38"/>
    </row>
    <row r="125" spans="1:18" s="36" customFormat="1" ht="15.75">
      <c r="I125" s="35">
        <v>31</v>
      </c>
      <c r="J125" s="36" t="s">
        <v>17</v>
      </c>
      <c r="K125" s="37" t="e">
        <f>#REF!+#REF!+#REF!</f>
        <v>#REF!</v>
      </c>
      <c r="L125" s="37"/>
      <c r="M125" s="171">
        <v>244869.15</v>
      </c>
      <c r="N125" s="197">
        <v>244869.15</v>
      </c>
      <c r="O125" s="197">
        <v>244869.15</v>
      </c>
      <c r="P125" s="38" t="e">
        <f t="shared" si="6"/>
        <v>#REF!</v>
      </c>
      <c r="Q125" s="38"/>
      <c r="R125" s="38"/>
    </row>
    <row r="126" spans="1:18" s="36" customFormat="1" ht="15.75">
      <c r="I126" s="35">
        <v>32</v>
      </c>
      <c r="J126" s="36" t="s">
        <v>18</v>
      </c>
      <c r="K126" s="37" t="e">
        <f>#REF!+#REF!+#REF!+#REF!+#REF!</f>
        <v>#REF!</v>
      </c>
      <c r="L126" s="37"/>
      <c r="M126" s="171">
        <v>42033.14</v>
      </c>
      <c r="N126" s="171">
        <v>42033.14</v>
      </c>
      <c r="O126" s="171">
        <v>42033.14</v>
      </c>
      <c r="P126" s="38" t="e">
        <f t="shared" si="6"/>
        <v>#REF!</v>
      </c>
      <c r="Q126" s="38"/>
      <c r="R126" s="38"/>
    </row>
    <row r="127" spans="1:18" s="36" customFormat="1" ht="7.5" hidden="1" customHeight="1">
      <c r="I127" s="39"/>
      <c r="J127" s="40"/>
      <c r="K127" s="41"/>
      <c r="L127" s="41"/>
      <c r="M127" s="92"/>
      <c r="N127" s="91"/>
      <c r="O127" s="91"/>
      <c r="P127" s="38" t="e">
        <f t="shared" si="6"/>
        <v>#DIV/0!</v>
      </c>
      <c r="Q127" s="38"/>
      <c r="R127" s="38"/>
    </row>
    <row r="128" spans="1:18" s="36" customFormat="1" ht="15.75" hidden="1">
      <c r="I128" s="35"/>
      <c r="K128" s="41"/>
      <c r="L128" s="41"/>
      <c r="M128" s="92"/>
      <c r="N128" s="91"/>
      <c r="O128" s="91"/>
      <c r="P128" s="38" t="e">
        <f t="shared" si="6"/>
        <v>#DIV/0!</v>
      </c>
      <c r="Q128" s="38"/>
      <c r="R128" s="38"/>
    </row>
    <row r="129" spans="1:18" s="36" customFormat="1" ht="15.75" hidden="1">
      <c r="I129" s="35"/>
      <c r="K129" s="37"/>
      <c r="L129" s="37"/>
      <c r="M129" s="171"/>
      <c r="N129" s="210"/>
      <c r="O129" s="210"/>
      <c r="P129" s="38" t="e">
        <f t="shared" si="6"/>
        <v>#DIV/0!</v>
      </c>
      <c r="Q129" s="38"/>
      <c r="R129" s="38"/>
    </row>
    <row r="130" spans="1:18" s="36" customFormat="1" ht="12.6" hidden="1" customHeight="1">
      <c r="I130" s="39"/>
      <c r="J130" s="40"/>
      <c r="K130" s="41"/>
      <c r="L130" s="41"/>
      <c r="M130" s="92"/>
      <c r="N130" s="91"/>
      <c r="O130" s="91"/>
      <c r="P130" s="38" t="e">
        <f t="shared" si="6"/>
        <v>#DIV/0!</v>
      </c>
      <c r="Q130" s="38"/>
      <c r="R130" s="38"/>
    </row>
    <row r="131" spans="1:18" s="36" customFormat="1" ht="7.5" hidden="1" customHeight="1">
      <c r="I131" s="35"/>
      <c r="K131" s="37"/>
      <c r="L131" s="37"/>
      <c r="M131" s="171"/>
      <c r="N131" s="210"/>
      <c r="O131" s="210"/>
      <c r="P131" s="38" t="e">
        <f t="shared" si="6"/>
        <v>#DIV/0!</v>
      </c>
      <c r="Q131" s="38"/>
      <c r="R131" s="38"/>
    </row>
    <row r="132" spans="1:18" s="36" customFormat="1" ht="14.25" hidden="1" customHeight="1">
      <c r="I132" s="39"/>
      <c r="J132" s="53"/>
      <c r="K132" s="41"/>
      <c r="L132" s="41"/>
      <c r="M132" s="92"/>
      <c r="N132" s="91"/>
      <c r="O132" s="91"/>
      <c r="P132" s="38" t="e">
        <f t="shared" si="6"/>
        <v>#DIV/0!</v>
      </c>
      <c r="Q132" s="38"/>
      <c r="R132" s="38"/>
    </row>
    <row r="133" spans="1:18" s="36" customFormat="1" ht="15.75" hidden="1">
      <c r="I133" s="35"/>
      <c r="K133" s="37"/>
      <c r="L133" s="37"/>
      <c r="M133" s="171"/>
      <c r="N133" s="210"/>
      <c r="O133" s="210"/>
      <c r="P133" s="38" t="e">
        <f t="shared" si="6"/>
        <v>#DIV/0!</v>
      </c>
      <c r="Q133" s="38"/>
      <c r="R133" s="38"/>
    </row>
    <row r="134" spans="1:18" s="36" customFormat="1" ht="15.75" hidden="1">
      <c r="I134" s="39"/>
      <c r="J134" s="40"/>
      <c r="K134" s="41"/>
      <c r="L134" s="41"/>
      <c r="M134" s="92"/>
      <c r="N134" s="91"/>
      <c r="O134" s="91"/>
      <c r="P134" s="38" t="e">
        <f t="shared" si="6"/>
        <v>#DIV/0!</v>
      </c>
      <c r="Q134" s="38"/>
      <c r="R134" s="38"/>
    </row>
    <row r="135" spans="1:18" s="36" customFormat="1" ht="15.75" hidden="1">
      <c r="I135" s="39"/>
      <c r="J135" s="40"/>
      <c r="K135" s="41"/>
      <c r="L135" s="41"/>
      <c r="M135" s="92"/>
      <c r="N135" s="91"/>
      <c r="O135" s="91"/>
      <c r="P135" s="38" t="e">
        <f t="shared" si="6"/>
        <v>#DIV/0!</v>
      </c>
      <c r="Q135" s="38"/>
      <c r="R135" s="38"/>
    </row>
    <row r="136" spans="1:18" s="36" customFormat="1" ht="15.75" hidden="1">
      <c r="I136" s="39"/>
      <c r="J136" s="40"/>
      <c r="K136" s="41"/>
      <c r="L136" s="41"/>
      <c r="M136" s="92"/>
      <c r="N136" s="91"/>
      <c r="O136" s="91"/>
      <c r="P136" s="38" t="e">
        <f t="shared" si="6"/>
        <v>#DIV/0!</v>
      </c>
      <c r="Q136" s="38"/>
      <c r="R136" s="38"/>
    </row>
    <row r="137" spans="1:18" s="129" customFormat="1" ht="15.75">
      <c r="I137" s="131"/>
      <c r="J137" s="129" t="s">
        <v>308</v>
      </c>
      <c r="K137" s="132"/>
      <c r="L137" s="132"/>
      <c r="M137" s="180">
        <v>0</v>
      </c>
      <c r="N137" s="287" t="s">
        <v>303</v>
      </c>
      <c r="O137" s="251">
        <v>0</v>
      </c>
      <c r="P137" s="130"/>
      <c r="Q137" s="130"/>
      <c r="R137" s="130"/>
    </row>
    <row r="138" spans="1:18" s="129" customFormat="1" ht="15.75">
      <c r="I138" s="35">
        <v>3</v>
      </c>
      <c r="J138" s="36" t="s">
        <v>11</v>
      </c>
      <c r="K138" s="37" t="e">
        <f>K139+K140+#REF!+#REF!</f>
        <v>#REF!</v>
      </c>
      <c r="L138" s="37"/>
      <c r="M138" s="171">
        <v>0</v>
      </c>
      <c r="N138" s="171">
        <v>0</v>
      </c>
      <c r="O138" s="171">
        <v>0</v>
      </c>
      <c r="P138" s="238"/>
      <c r="Q138" s="130"/>
      <c r="R138" s="130"/>
    </row>
    <row r="139" spans="1:18" s="36" customFormat="1" ht="15.75">
      <c r="I139" s="35">
        <v>32</v>
      </c>
      <c r="J139" s="36" t="s">
        <v>18</v>
      </c>
      <c r="K139" s="37"/>
      <c r="L139" s="37"/>
      <c r="M139" s="172">
        <v>0</v>
      </c>
      <c r="N139" s="239">
        <v>0</v>
      </c>
      <c r="O139" s="239">
        <v>0</v>
      </c>
      <c r="P139" s="38"/>
      <c r="Q139" s="38"/>
      <c r="R139" s="38"/>
    </row>
    <row r="140" spans="1:18" s="2" customFormat="1" ht="15.75">
      <c r="I140" s="31"/>
      <c r="J140" s="32" t="s">
        <v>309</v>
      </c>
      <c r="K140" s="33"/>
      <c r="L140" s="33"/>
      <c r="M140" s="117">
        <f t="shared" ref="M140:O141" si="7">M141</f>
        <v>7339.5</v>
      </c>
      <c r="N140" s="117">
        <f t="shared" si="7"/>
        <v>7339.5</v>
      </c>
      <c r="O140" s="117">
        <f t="shared" si="7"/>
        <v>7339.5</v>
      </c>
      <c r="P140" s="34"/>
      <c r="Q140" s="83"/>
      <c r="R140" s="83"/>
    </row>
    <row r="141" spans="1:18" s="36" customFormat="1" ht="15.75">
      <c r="I141" s="35">
        <v>3</v>
      </c>
      <c r="J141" s="36" t="s">
        <v>11</v>
      </c>
      <c r="K141" s="37" t="e">
        <f>K142+#REF!+#REF!+#REF!</f>
        <v>#REF!</v>
      </c>
      <c r="L141" s="37"/>
      <c r="M141" s="171">
        <f t="shared" si="7"/>
        <v>7339.5</v>
      </c>
      <c r="N141" s="171">
        <f t="shared" si="7"/>
        <v>7339.5</v>
      </c>
      <c r="O141" s="171">
        <f t="shared" si="7"/>
        <v>7339.5</v>
      </c>
      <c r="P141" s="38" t="e">
        <f>M141/K141*100</f>
        <v>#REF!</v>
      </c>
      <c r="Q141" s="38"/>
      <c r="R141" s="38"/>
    </row>
    <row r="142" spans="1:18" s="36" customFormat="1" ht="15.75">
      <c r="I142" s="35">
        <v>31</v>
      </c>
      <c r="J142" s="36" t="s">
        <v>17</v>
      </c>
      <c r="K142" s="37" t="e">
        <f>#REF!+#REF!+#REF!</f>
        <v>#REF!</v>
      </c>
      <c r="L142" s="37"/>
      <c r="M142" s="171">
        <v>7339.5</v>
      </c>
      <c r="N142" s="197">
        <v>7339.5</v>
      </c>
      <c r="O142" s="171">
        <v>7339.5</v>
      </c>
      <c r="P142" s="38" t="e">
        <f>M142/K142*100</f>
        <v>#REF!</v>
      </c>
      <c r="Q142" s="38"/>
      <c r="R142" s="38"/>
    </row>
    <row r="143" spans="1:18" s="2" customFormat="1" ht="15.75">
      <c r="A143" s="45"/>
      <c r="B143" s="45"/>
      <c r="C143" s="45"/>
      <c r="D143" s="45"/>
      <c r="E143" s="45"/>
      <c r="F143" s="45"/>
      <c r="G143" s="45"/>
      <c r="H143" s="45"/>
      <c r="I143" s="114" t="s">
        <v>105</v>
      </c>
      <c r="J143" s="115"/>
      <c r="K143" s="116"/>
      <c r="L143" s="116"/>
      <c r="M143" s="168">
        <f>M145</f>
        <v>9000</v>
      </c>
      <c r="N143" s="168">
        <f t="shared" ref="N143:O143" si="8">N145</f>
        <v>9000</v>
      </c>
      <c r="O143" s="168">
        <f t="shared" si="8"/>
        <v>9000</v>
      </c>
      <c r="P143" s="30"/>
      <c r="Q143" s="83"/>
      <c r="R143" s="83"/>
    </row>
    <row r="144" spans="1:18" s="2" customFormat="1" ht="15.75">
      <c r="A144" s="45"/>
      <c r="B144" s="45"/>
      <c r="C144" s="45"/>
      <c r="D144" s="45"/>
      <c r="E144" s="45"/>
      <c r="F144" s="45"/>
      <c r="G144" s="45"/>
      <c r="H144" s="45"/>
      <c r="I144" s="114"/>
      <c r="J144" s="115"/>
      <c r="K144" s="116"/>
      <c r="L144" s="116"/>
      <c r="M144" s="168"/>
      <c r="N144" s="168"/>
      <c r="O144" s="168"/>
      <c r="P144" s="30"/>
      <c r="Q144" s="83"/>
      <c r="R144" s="83"/>
    </row>
    <row r="145" spans="1:18" s="2" customFormat="1" ht="15.75">
      <c r="A145" s="45"/>
      <c r="B145" s="45"/>
      <c r="C145" s="45"/>
      <c r="D145" s="45"/>
      <c r="E145" s="45"/>
      <c r="F145" s="45"/>
      <c r="G145" s="45"/>
      <c r="H145" s="45"/>
      <c r="I145" s="55"/>
      <c r="J145" s="56" t="s">
        <v>304</v>
      </c>
      <c r="K145" s="57"/>
      <c r="L145" s="57"/>
      <c r="M145" s="170">
        <f t="shared" ref="M145:O146" si="9">M146</f>
        <v>9000</v>
      </c>
      <c r="N145" s="170">
        <f t="shared" si="9"/>
        <v>9000</v>
      </c>
      <c r="O145" s="170">
        <f t="shared" si="9"/>
        <v>9000</v>
      </c>
      <c r="P145" s="30"/>
      <c r="Q145" s="83"/>
      <c r="R145" s="83"/>
    </row>
    <row r="146" spans="1:18" s="36" customFormat="1" ht="15.75">
      <c r="I146" s="35">
        <v>3</v>
      </c>
      <c r="J146" s="36" t="s">
        <v>11</v>
      </c>
      <c r="K146" s="37" t="e">
        <f>#REF!+K147+#REF!+#REF!</f>
        <v>#REF!</v>
      </c>
      <c r="L146" s="37"/>
      <c r="M146" s="171">
        <f t="shared" si="9"/>
        <v>9000</v>
      </c>
      <c r="N146" s="171">
        <f t="shared" si="9"/>
        <v>9000</v>
      </c>
      <c r="O146" s="171">
        <f t="shared" si="9"/>
        <v>9000</v>
      </c>
      <c r="P146" s="38" t="e">
        <f>M146/K146*100</f>
        <v>#REF!</v>
      </c>
      <c r="Q146" s="38"/>
      <c r="R146" s="38"/>
    </row>
    <row r="147" spans="1:18" s="36" customFormat="1" ht="15.75">
      <c r="I147" s="35">
        <v>32</v>
      </c>
      <c r="J147" s="36" t="s">
        <v>18</v>
      </c>
      <c r="K147" s="37" t="e">
        <f>#REF!+#REF!+#REF!+#REF!+#REF!</f>
        <v>#REF!</v>
      </c>
      <c r="L147" s="37"/>
      <c r="M147" s="171">
        <v>9000</v>
      </c>
      <c r="N147" s="171">
        <v>9000</v>
      </c>
      <c r="O147" s="171">
        <v>9000</v>
      </c>
      <c r="P147" s="38" t="e">
        <f>M147/K147*100</f>
        <v>#REF!</v>
      </c>
      <c r="Q147" s="38"/>
      <c r="R147" s="38"/>
    </row>
    <row r="148" spans="1:18" s="2" customFormat="1" ht="15.75">
      <c r="A148" s="45"/>
      <c r="B148" s="45"/>
      <c r="C148" s="45"/>
      <c r="D148" s="45"/>
      <c r="E148" s="45"/>
      <c r="F148" s="45"/>
      <c r="G148" s="45"/>
      <c r="H148" s="45"/>
      <c r="I148" s="114" t="s">
        <v>106</v>
      </c>
      <c r="J148" s="115"/>
      <c r="K148" s="116"/>
      <c r="L148" s="116"/>
      <c r="M148" s="168">
        <f>M149</f>
        <v>7963.37</v>
      </c>
      <c r="N148" s="168">
        <f>N149</f>
        <v>7963.37</v>
      </c>
      <c r="O148" s="168">
        <f>O149</f>
        <v>7963.37</v>
      </c>
      <c r="P148" s="30"/>
      <c r="Q148" s="83"/>
      <c r="R148" s="83"/>
    </row>
    <row r="149" spans="1:18" s="2" customFormat="1" ht="15.75">
      <c r="A149" s="45"/>
      <c r="B149" s="45"/>
      <c r="C149" s="45"/>
      <c r="D149" s="45"/>
      <c r="E149" s="45"/>
      <c r="F149" s="45"/>
      <c r="G149" s="45"/>
      <c r="H149" s="45"/>
      <c r="I149" s="55"/>
      <c r="J149" s="56" t="s">
        <v>304</v>
      </c>
      <c r="K149" s="57"/>
      <c r="L149" s="57"/>
      <c r="M149" s="170">
        <f t="shared" ref="M149:O150" si="10">M150</f>
        <v>7963.37</v>
      </c>
      <c r="N149" s="170">
        <f t="shared" si="10"/>
        <v>7963.37</v>
      </c>
      <c r="O149" s="170">
        <f t="shared" si="10"/>
        <v>7963.37</v>
      </c>
      <c r="P149" s="30"/>
      <c r="Q149" s="83"/>
      <c r="R149" s="83"/>
    </row>
    <row r="150" spans="1:18" s="36" customFormat="1" ht="15.75">
      <c r="I150" s="35">
        <v>3</v>
      </c>
      <c r="J150" s="36" t="s">
        <v>11</v>
      </c>
      <c r="K150" s="37" t="e">
        <f>#REF!+K151+#REF!+#REF!</f>
        <v>#REF!</v>
      </c>
      <c r="L150" s="37"/>
      <c r="M150" s="171">
        <f t="shared" si="10"/>
        <v>7963.37</v>
      </c>
      <c r="N150" s="171">
        <f t="shared" si="10"/>
        <v>7963.37</v>
      </c>
      <c r="O150" s="171">
        <f t="shared" si="10"/>
        <v>7963.37</v>
      </c>
      <c r="P150" s="38" t="e">
        <f>M150/K150*100</f>
        <v>#REF!</v>
      </c>
      <c r="Q150" s="38"/>
      <c r="R150" s="38"/>
    </row>
    <row r="151" spans="1:18" s="36" customFormat="1" ht="15.75">
      <c r="I151" s="35">
        <v>32</v>
      </c>
      <c r="J151" s="36" t="s">
        <v>18</v>
      </c>
      <c r="K151" s="37" t="e">
        <f>#REF!+#REF!+#REF!+#REF!+#REF!</f>
        <v>#REF!</v>
      </c>
      <c r="L151" s="37"/>
      <c r="M151" s="171">
        <v>7963.37</v>
      </c>
      <c r="N151" s="171">
        <v>7963.37</v>
      </c>
      <c r="O151" s="171">
        <v>7963.37</v>
      </c>
      <c r="P151" s="38" t="e">
        <f>M151/K151*100</f>
        <v>#REF!</v>
      </c>
      <c r="Q151" s="38"/>
      <c r="R151" s="38"/>
    </row>
    <row r="152" spans="1:18" s="2" customFormat="1" ht="15" customHeight="1">
      <c r="A152" s="45"/>
      <c r="B152" s="45"/>
      <c r="C152" s="45"/>
      <c r="D152" s="45"/>
      <c r="E152" s="45"/>
      <c r="F152" s="45"/>
      <c r="G152" s="45"/>
      <c r="H152" s="45"/>
      <c r="I152" s="114" t="s">
        <v>107</v>
      </c>
      <c r="J152" s="115"/>
      <c r="K152" s="116"/>
      <c r="L152" s="116"/>
      <c r="M152" s="168">
        <f>M153</f>
        <v>7508.91</v>
      </c>
      <c r="N152" s="168">
        <f t="shared" ref="N152:O152" si="11">N153</f>
        <v>7508.91</v>
      </c>
      <c r="O152" s="168">
        <f t="shared" si="11"/>
        <v>7508.91</v>
      </c>
      <c r="P152" s="30"/>
      <c r="Q152" s="83"/>
      <c r="R152" s="83"/>
    </row>
    <row r="153" spans="1:18" s="2" customFormat="1" ht="15.75">
      <c r="A153" s="45"/>
      <c r="B153" s="45"/>
      <c r="C153" s="45"/>
      <c r="D153" s="45"/>
      <c r="E153" s="45"/>
      <c r="F153" s="45"/>
      <c r="G153" s="45"/>
      <c r="H153" s="45"/>
      <c r="I153" s="55"/>
      <c r="J153" s="56" t="s">
        <v>304</v>
      </c>
      <c r="K153" s="57"/>
      <c r="L153" s="57"/>
      <c r="M153" s="170">
        <f t="shared" ref="M153:O154" si="12">M154</f>
        <v>7508.91</v>
      </c>
      <c r="N153" s="170">
        <f>N154</f>
        <v>7508.91</v>
      </c>
      <c r="O153" s="170">
        <f>O154</f>
        <v>7508.91</v>
      </c>
      <c r="P153" s="30"/>
      <c r="Q153" s="83"/>
      <c r="R153" s="83"/>
    </row>
    <row r="154" spans="1:18" s="36" customFormat="1" ht="15.75">
      <c r="I154" s="35">
        <v>3</v>
      </c>
      <c r="J154" s="36" t="s">
        <v>11</v>
      </c>
      <c r="K154" s="37" t="e">
        <f>#REF!+K155+#REF!+#REF!</f>
        <v>#REF!</v>
      </c>
      <c r="L154" s="37"/>
      <c r="M154" s="171">
        <f t="shared" si="12"/>
        <v>7508.91</v>
      </c>
      <c r="N154" s="171">
        <f t="shared" si="12"/>
        <v>7508.91</v>
      </c>
      <c r="O154" s="171">
        <f t="shared" si="12"/>
        <v>7508.91</v>
      </c>
      <c r="P154" s="38" t="e">
        <f>M154/K154*100</f>
        <v>#REF!</v>
      </c>
      <c r="Q154" s="38"/>
      <c r="R154" s="38"/>
    </row>
    <row r="155" spans="1:18" s="36" customFormat="1" ht="15.75">
      <c r="I155" s="35">
        <v>32</v>
      </c>
      <c r="J155" s="36" t="s">
        <v>18</v>
      </c>
      <c r="K155" s="37" t="e">
        <f>#REF!+#REF!+#REF!+#REF!+#REF!</f>
        <v>#REF!</v>
      </c>
      <c r="L155" s="37"/>
      <c r="M155" s="171">
        <v>7508.91</v>
      </c>
      <c r="N155" s="171">
        <v>7508.91</v>
      </c>
      <c r="O155" s="171">
        <v>7508.91</v>
      </c>
      <c r="P155" s="38" t="e">
        <f>M155/K155*100</f>
        <v>#REF!</v>
      </c>
      <c r="Q155" s="38"/>
      <c r="R155" s="38"/>
    </row>
    <row r="156" spans="1:18" s="2" customFormat="1" ht="15.75">
      <c r="A156" s="45"/>
      <c r="B156" s="45"/>
      <c r="C156" s="45"/>
      <c r="D156" s="45"/>
      <c r="E156" s="45"/>
      <c r="F156" s="45"/>
      <c r="G156" s="45"/>
      <c r="H156" s="45"/>
      <c r="I156" s="114" t="s">
        <v>108</v>
      </c>
      <c r="J156" s="115"/>
      <c r="K156" s="116"/>
      <c r="L156" s="116"/>
      <c r="M156" s="168">
        <f>M157</f>
        <v>2500</v>
      </c>
      <c r="N156" s="168">
        <f t="shared" ref="N156:O156" si="13">N157</f>
        <v>2500</v>
      </c>
      <c r="O156" s="168">
        <f t="shared" si="13"/>
        <v>2500</v>
      </c>
      <c r="P156" s="30"/>
      <c r="Q156" s="83"/>
      <c r="R156" s="83"/>
    </row>
    <row r="157" spans="1:18" s="2" customFormat="1" ht="15.75">
      <c r="A157" s="45"/>
      <c r="B157" s="45"/>
      <c r="C157" s="45"/>
      <c r="D157" s="45"/>
      <c r="E157" s="45"/>
      <c r="F157" s="45"/>
      <c r="G157" s="45"/>
      <c r="H157" s="45"/>
      <c r="I157" s="55"/>
      <c r="J157" s="56" t="s">
        <v>304</v>
      </c>
      <c r="K157" s="57"/>
      <c r="L157" s="57"/>
      <c r="M157" s="170">
        <f>M158</f>
        <v>2500</v>
      </c>
      <c r="N157" s="170">
        <f t="shared" ref="N157:O158" si="14">N158</f>
        <v>2500</v>
      </c>
      <c r="O157" s="170">
        <f t="shared" si="14"/>
        <v>2500</v>
      </c>
      <c r="P157" s="30"/>
      <c r="Q157" s="83"/>
      <c r="R157" s="83"/>
    </row>
    <row r="158" spans="1:18" s="36" customFormat="1" ht="15.75">
      <c r="I158" s="35">
        <v>3</v>
      </c>
      <c r="J158" s="36" t="s">
        <v>11</v>
      </c>
      <c r="K158" s="37" t="e">
        <f>#REF!+K159+#REF!+#REF!</f>
        <v>#REF!</v>
      </c>
      <c r="L158" s="37"/>
      <c r="M158" s="171">
        <f>M159</f>
        <v>2500</v>
      </c>
      <c r="N158" s="171">
        <f t="shared" si="14"/>
        <v>2500</v>
      </c>
      <c r="O158" s="171">
        <f t="shared" si="14"/>
        <v>2500</v>
      </c>
      <c r="P158" s="38" t="e">
        <f>M158/K158*100</f>
        <v>#REF!</v>
      </c>
      <c r="Q158" s="38"/>
      <c r="R158" s="38"/>
    </row>
    <row r="159" spans="1:18" s="36" customFormat="1" ht="15.75">
      <c r="I159" s="35">
        <v>32</v>
      </c>
      <c r="J159" s="36" t="s">
        <v>18</v>
      </c>
      <c r="K159" s="37" t="e">
        <f>#REF!+#REF!+#REF!+#REF!+#REF!</f>
        <v>#REF!</v>
      </c>
      <c r="L159" s="37"/>
      <c r="M159" s="171">
        <v>2500</v>
      </c>
      <c r="N159" s="171">
        <v>2500</v>
      </c>
      <c r="O159" s="171">
        <v>2500</v>
      </c>
      <c r="P159" s="38" t="e">
        <f>M159/K159*100</f>
        <v>#REF!</v>
      </c>
      <c r="Q159" s="38"/>
      <c r="R159" s="38"/>
    </row>
    <row r="160" spans="1:18" s="2" customFormat="1" ht="15.75">
      <c r="A160" s="45"/>
      <c r="B160" s="45"/>
      <c r="C160" s="45"/>
      <c r="D160" s="45"/>
      <c r="E160" s="45"/>
      <c r="F160" s="45"/>
      <c r="G160" s="45"/>
      <c r="H160" s="45"/>
      <c r="I160" s="114" t="s">
        <v>104</v>
      </c>
      <c r="J160" s="115"/>
      <c r="K160" s="116"/>
      <c r="L160" s="116"/>
      <c r="M160" s="168">
        <f>M161</f>
        <v>15100</v>
      </c>
      <c r="N160" s="168">
        <f t="shared" ref="N160:O160" si="15">N161</f>
        <v>15100</v>
      </c>
      <c r="O160" s="168">
        <f t="shared" si="15"/>
        <v>15100</v>
      </c>
      <c r="P160" s="30"/>
      <c r="Q160" s="83"/>
      <c r="R160" s="83"/>
    </row>
    <row r="161" spans="1:20" s="2" customFormat="1" ht="15.75">
      <c r="A161" s="45"/>
      <c r="B161" s="45"/>
      <c r="C161" s="45"/>
      <c r="D161" s="45"/>
      <c r="E161" s="45"/>
      <c r="F161" s="45"/>
      <c r="G161" s="45"/>
      <c r="H161" s="45"/>
      <c r="I161" s="55"/>
      <c r="J161" s="56" t="s">
        <v>304</v>
      </c>
      <c r="K161" s="57"/>
      <c r="L161" s="57"/>
      <c r="M161" s="170">
        <f t="shared" ref="M161:O162" si="16">M162</f>
        <v>15100</v>
      </c>
      <c r="N161" s="170">
        <f>N162</f>
        <v>15100</v>
      </c>
      <c r="O161" s="170">
        <f t="shared" si="16"/>
        <v>15100</v>
      </c>
      <c r="P161" s="30"/>
      <c r="Q161" s="83"/>
      <c r="R161" s="83"/>
    </row>
    <row r="162" spans="1:20" s="36" customFormat="1" ht="15.75">
      <c r="I162" s="35">
        <v>3</v>
      </c>
      <c r="J162" s="36" t="s">
        <v>11</v>
      </c>
      <c r="K162" s="37" t="e">
        <f>K163+#REF!+#REF!+#REF!</f>
        <v>#REF!</v>
      </c>
      <c r="L162" s="37"/>
      <c r="M162" s="171">
        <f>M163</f>
        <v>15100</v>
      </c>
      <c r="N162" s="171">
        <f t="shared" si="16"/>
        <v>15100</v>
      </c>
      <c r="O162" s="171">
        <f t="shared" si="16"/>
        <v>15100</v>
      </c>
      <c r="P162" s="38" t="e">
        <f>M162/K162*100</f>
        <v>#REF!</v>
      </c>
      <c r="Q162" s="38"/>
      <c r="R162" s="38"/>
    </row>
    <row r="163" spans="1:20" s="36" customFormat="1" ht="15.75">
      <c r="I163" s="35">
        <v>34</v>
      </c>
      <c r="J163" s="36" t="s">
        <v>19</v>
      </c>
      <c r="K163" s="37" t="e">
        <f>#REF!</f>
        <v>#REF!</v>
      </c>
      <c r="L163" s="37"/>
      <c r="M163" s="171">
        <v>15100</v>
      </c>
      <c r="N163" s="171">
        <v>15100</v>
      </c>
      <c r="O163" s="171">
        <v>15100</v>
      </c>
      <c r="P163" s="38" t="e">
        <f>M163/K163*100</f>
        <v>#REF!</v>
      </c>
      <c r="Q163" s="38"/>
      <c r="R163" s="38"/>
    </row>
    <row r="164" spans="1:20" s="36" customFormat="1" ht="31.5">
      <c r="A164" s="46"/>
      <c r="B164" s="46"/>
      <c r="C164" s="46"/>
      <c r="D164" s="46"/>
      <c r="E164" s="46"/>
      <c r="F164" s="46"/>
      <c r="G164" s="46"/>
      <c r="H164" s="46"/>
      <c r="I164" s="22" t="s">
        <v>51</v>
      </c>
      <c r="J164" s="22" t="s">
        <v>52</v>
      </c>
      <c r="K164" s="23" t="e">
        <f>#REF!+#REF!+K187</f>
        <v>#REF!</v>
      </c>
      <c r="L164" s="23"/>
      <c r="M164" s="166">
        <f>M165+M181+M187+M206+M211+M173+M225+M233+M241+M255</f>
        <v>1074399.8899999999</v>
      </c>
      <c r="N164" s="166">
        <f>N187+N206+N211+N165+N181+N173+N225+N233+N241+N255</f>
        <v>1004026.74</v>
      </c>
      <c r="O164" s="166">
        <f>O187+O206+O211+O165+O181+O173+O225+O233+O241+O255</f>
        <v>1327559.77</v>
      </c>
      <c r="P164" s="24"/>
      <c r="Q164" s="83"/>
      <c r="R164" s="83"/>
    </row>
    <row r="165" spans="1:20" s="36" customFormat="1" ht="15.75">
      <c r="A165" s="46"/>
      <c r="B165" s="46"/>
      <c r="C165" s="46"/>
      <c r="D165" s="46"/>
      <c r="E165" s="46"/>
      <c r="F165" s="46"/>
      <c r="G165" s="46"/>
      <c r="H165" s="46"/>
      <c r="I165" s="102" t="s">
        <v>153</v>
      </c>
      <c r="J165" s="102" t="s">
        <v>248</v>
      </c>
      <c r="K165" s="103"/>
      <c r="L165" s="103"/>
      <c r="M165" s="181">
        <f>M166</f>
        <v>24500</v>
      </c>
      <c r="N165" s="181">
        <f>N166</f>
        <v>24500</v>
      </c>
      <c r="O165" s="181">
        <f>O166</f>
        <v>24500</v>
      </c>
      <c r="P165" s="24"/>
      <c r="Q165" s="83"/>
      <c r="R165" s="83"/>
    </row>
    <row r="166" spans="1:20" s="2" customFormat="1" ht="15.75">
      <c r="A166" s="45"/>
      <c r="B166" s="45"/>
      <c r="C166" s="45"/>
      <c r="D166" s="45"/>
      <c r="E166" s="45"/>
      <c r="F166" s="45"/>
      <c r="G166" s="45"/>
      <c r="H166" s="45"/>
      <c r="I166" s="114" t="s">
        <v>154</v>
      </c>
      <c r="J166" s="115"/>
      <c r="K166" s="116"/>
      <c r="L166" s="116"/>
      <c r="M166" s="168">
        <f>M167+M170</f>
        <v>24500</v>
      </c>
      <c r="N166" s="168">
        <f>N167+N170</f>
        <v>24500</v>
      </c>
      <c r="O166" s="168">
        <f>O167+O170</f>
        <v>24500</v>
      </c>
      <c r="P166" s="30"/>
      <c r="Q166" s="83"/>
      <c r="R166" s="83"/>
    </row>
    <row r="167" spans="1:20" s="59" customFormat="1" ht="30" customHeight="1">
      <c r="A167" s="54"/>
      <c r="B167" s="54"/>
      <c r="C167" s="54"/>
      <c r="D167" s="54"/>
      <c r="E167" s="54"/>
      <c r="F167" s="54"/>
      <c r="G167" s="54"/>
      <c r="H167" s="54"/>
      <c r="I167" s="55"/>
      <c r="J167" s="56" t="s">
        <v>304</v>
      </c>
      <c r="K167" s="57"/>
      <c r="L167" s="57"/>
      <c r="M167" s="170">
        <f t="shared" ref="M167:O168" si="17">M168</f>
        <v>24500</v>
      </c>
      <c r="N167" s="170">
        <f t="shared" si="17"/>
        <v>0</v>
      </c>
      <c r="O167" s="170">
        <f t="shared" si="17"/>
        <v>24500</v>
      </c>
      <c r="P167" s="58"/>
      <c r="Q167" s="83"/>
      <c r="R167" s="83"/>
      <c r="S167" s="2"/>
      <c r="T167" s="2"/>
    </row>
    <row r="168" spans="1:20" s="59" customFormat="1" ht="20.25" customHeight="1">
      <c r="A168" s="54"/>
      <c r="B168" s="54"/>
      <c r="C168" s="54"/>
      <c r="D168" s="54"/>
      <c r="E168" s="54"/>
      <c r="F168" s="54"/>
      <c r="G168" s="54"/>
      <c r="H168" s="54"/>
      <c r="I168" s="101">
        <v>3</v>
      </c>
      <c r="J168" s="36" t="s">
        <v>11</v>
      </c>
      <c r="K168" s="100"/>
      <c r="L168" s="100"/>
      <c r="M168" s="182">
        <f t="shared" si="17"/>
        <v>24500</v>
      </c>
      <c r="N168" s="182">
        <f t="shared" si="17"/>
        <v>0</v>
      </c>
      <c r="O168" s="182">
        <f t="shared" si="17"/>
        <v>24500</v>
      </c>
      <c r="P168" s="58"/>
      <c r="Q168" s="83"/>
      <c r="R168" s="83"/>
      <c r="S168" s="2"/>
      <c r="T168" s="2"/>
    </row>
    <row r="169" spans="1:20" s="59" customFormat="1" ht="20.25" customHeight="1">
      <c r="A169" s="54"/>
      <c r="B169" s="54"/>
      <c r="C169" s="54"/>
      <c r="D169" s="54"/>
      <c r="E169" s="54"/>
      <c r="F169" s="54"/>
      <c r="G169" s="54"/>
      <c r="H169" s="54"/>
      <c r="I169" s="101">
        <v>37</v>
      </c>
      <c r="J169" s="99" t="s">
        <v>166</v>
      </c>
      <c r="K169" s="100"/>
      <c r="L169" s="100"/>
      <c r="M169" s="182">
        <v>24500</v>
      </c>
      <c r="N169" s="182">
        <v>0</v>
      </c>
      <c r="O169" s="182">
        <v>24500</v>
      </c>
      <c r="P169" s="58"/>
      <c r="Q169" s="83"/>
      <c r="R169" s="83"/>
      <c r="S169" s="2"/>
      <c r="T169" s="2"/>
    </row>
    <row r="170" spans="1:20" s="129" customFormat="1" ht="15.75">
      <c r="A170" s="135"/>
      <c r="B170" s="135"/>
      <c r="C170" s="135"/>
      <c r="D170" s="135"/>
      <c r="E170" s="135"/>
      <c r="F170" s="135"/>
      <c r="G170" s="135"/>
      <c r="H170" s="135"/>
      <c r="I170" s="136"/>
      <c r="J170" s="136" t="s">
        <v>296</v>
      </c>
      <c r="K170" s="137"/>
      <c r="L170" s="137"/>
      <c r="M170" s="211">
        <f t="shared" ref="M170:O171" si="18">M171</f>
        <v>0</v>
      </c>
      <c r="N170" s="211">
        <f t="shared" si="18"/>
        <v>24500</v>
      </c>
      <c r="O170" s="211">
        <f t="shared" si="18"/>
        <v>0</v>
      </c>
      <c r="P170" s="138"/>
      <c r="Q170" s="139"/>
      <c r="R170" s="139"/>
    </row>
    <row r="171" spans="1:20" s="36" customFormat="1" ht="15.75">
      <c r="A171" s="46"/>
      <c r="B171" s="46"/>
      <c r="C171" s="46"/>
      <c r="D171" s="46"/>
      <c r="E171" s="46"/>
      <c r="F171" s="46"/>
      <c r="G171" s="46"/>
      <c r="H171" s="46"/>
      <c r="I171" s="133">
        <v>3</v>
      </c>
      <c r="J171" s="133" t="s">
        <v>11</v>
      </c>
      <c r="K171" s="134"/>
      <c r="L171" s="134"/>
      <c r="M171" s="212">
        <f t="shared" si="18"/>
        <v>0</v>
      </c>
      <c r="N171" s="212">
        <f t="shared" si="18"/>
        <v>24500</v>
      </c>
      <c r="O171" s="212">
        <f t="shared" si="18"/>
        <v>0</v>
      </c>
      <c r="P171" s="24"/>
      <c r="Q171" s="83"/>
      <c r="R171" s="83"/>
    </row>
    <row r="172" spans="1:20" s="36" customFormat="1" ht="21.75" customHeight="1">
      <c r="A172" s="46"/>
      <c r="B172" s="46"/>
      <c r="C172" s="46"/>
      <c r="D172" s="46"/>
      <c r="E172" s="46"/>
      <c r="F172" s="46"/>
      <c r="G172" s="46"/>
      <c r="H172" s="46"/>
      <c r="I172" s="133">
        <v>37</v>
      </c>
      <c r="J172" s="133" t="s">
        <v>166</v>
      </c>
      <c r="K172" s="134"/>
      <c r="L172" s="134"/>
      <c r="M172" s="212">
        <v>0</v>
      </c>
      <c r="N172" s="212">
        <v>24500</v>
      </c>
      <c r="O172" s="212">
        <v>0</v>
      </c>
      <c r="P172" s="24"/>
      <c r="Q172" s="83"/>
      <c r="R172" s="83"/>
    </row>
    <row r="173" spans="1:20" s="36" customFormat="1" ht="15.75">
      <c r="A173" s="46"/>
      <c r="B173" s="46"/>
      <c r="C173" s="46"/>
      <c r="D173" s="46"/>
      <c r="E173" s="46"/>
      <c r="F173" s="46"/>
      <c r="G173" s="46"/>
      <c r="H173" s="46"/>
      <c r="I173" s="102" t="s">
        <v>360</v>
      </c>
      <c r="J173" s="102" t="s">
        <v>249</v>
      </c>
      <c r="K173" s="103"/>
      <c r="L173" s="103"/>
      <c r="M173" s="181">
        <f>M174</f>
        <v>3600</v>
      </c>
      <c r="N173" s="181">
        <f>N174</f>
        <v>3600</v>
      </c>
      <c r="O173" s="181">
        <f>O174</f>
        <v>3600</v>
      </c>
      <c r="P173" s="24"/>
      <c r="Q173" s="83"/>
      <c r="R173" s="83"/>
    </row>
    <row r="174" spans="1:20" s="2" customFormat="1" ht="15.75">
      <c r="A174" s="45"/>
      <c r="B174" s="45"/>
      <c r="C174" s="45"/>
      <c r="D174" s="45"/>
      <c r="E174" s="45"/>
      <c r="F174" s="45"/>
      <c r="G174" s="45"/>
      <c r="H174" s="45"/>
      <c r="I174" s="114" t="s">
        <v>154</v>
      </c>
      <c r="J174" s="115"/>
      <c r="K174" s="116"/>
      <c r="L174" s="116"/>
      <c r="M174" s="168">
        <f>M175+M178</f>
        <v>3600</v>
      </c>
      <c r="N174" s="168">
        <f>N175+N178</f>
        <v>3600</v>
      </c>
      <c r="O174" s="168">
        <f>O175+O178</f>
        <v>3600</v>
      </c>
      <c r="P174" s="30"/>
      <c r="Q174" s="83"/>
      <c r="R174" s="83"/>
    </row>
    <row r="175" spans="1:20" s="59" customFormat="1" ht="33.75" customHeight="1">
      <c r="A175" s="54"/>
      <c r="B175" s="54"/>
      <c r="C175" s="54"/>
      <c r="D175" s="54"/>
      <c r="E175" s="54"/>
      <c r="F175" s="54"/>
      <c r="G175" s="54"/>
      <c r="H175" s="54"/>
      <c r="I175" s="55"/>
      <c r="J175" s="56" t="s">
        <v>304</v>
      </c>
      <c r="K175" s="57"/>
      <c r="L175" s="57"/>
      <c r="M175" s="170">
        <f t="shared" ref="M175:O176" si="19">M176</f>
        <v>3600</v>
      </c>
      <c r="N175" s="170">
        <f t="shared" si="19"/>
        <v>0</v>
      </c>
      <c r="O175" s="170">
        <f t="shared" si="19"/>
        <v>3600</v>
      </c>
      <c r="P175" s="58"/>
      <c r="Q175" s="83"/>
      <c r="R175" s="83"/>
      <c r="S175" s="2"/>
      <c r="T175" s="2"/>
    </row>
    <row r="176" spans="1:20" s="59" customFormat="1" ht="20.25" customHeight="1">
      <c r="A176" s="54"/>
      <c r="B176" s="54"/>
      <c r="C176" s="54"/>
      <c r="D176" s="54"/>
      <c r="E176" s="54"/>
      <c r="F176" s="54"/>
      <c r="G176" s="54"/>
      <c r="H176" s="54"/>
      <c r="I176" s="101">
        <v>3</v>
      </c>
      <c r="J176" s="36" t="s">
        <v>11</v>
      </c>
      <c r="K176" s="100"/>
      <c r="L176" s="100"/>
      <c r="M176" s="182">
        <f t="shared" si="19"/>
        <v>3600</v>
      </c>
      <c r="N176" s="182">
        <f t="shared" si="19"/>
        <v>0</v>
      </c>
      <c r="O176" s="182">
        <f t="shared" si="19"/>
        <v>3600</v>
      </c>
      <c r="P176" s="58"/>
      <c r="Q176" s="83"/>
      <c r="R176" s="83"/>
      <c r="S176" s="2"/>
      <c r="T176" s="2"/>
    </row>
    <row r="177" spans="1:20" s="59" customFormat="1" ht="20.25" customHeight="1">
      <c r="A177" s="54"/>
      <c r="B177" s="54"/>
      <c r="C177" s="54"/>
      <c r="D177" s="54"/>
      <c r="E177" s="54"/>
      <c r="F177" s="54"/>
      <c r="G177" s="54"/>
      <c r="H177" s="54"/>
      <c r="I177" s="101">
        <v>37</v>
      </c>
      <c r="J177" s="99" t="s">
        <v>166</v>
      </c>
      <c r="K177" s="100"/>
      <c r="L177" s="100"/>
      <c r="M177" s="182">
        <v>3600</v>
      </c>
      <c r="N177" s="182">
        <v>0</v>
      </c>
      <c r="O177" s="182">
        <v>3600</v>
      </c>
      <c r="P177" s="58"/>
      <c r="Q177" s="83"/>
      <c r="R177" s="83"/>
      <c r="S177" s="2"/>
      <c r="T177" s="2"/>
    </row>
    <row r="178" spans="1:20" s="129" customFormat="1" ht="15.75">
      <c r="A178" s="135"/>
      <c r="B178" s="135"/>
      <c r="C178" s="135"/>
      <c r="D178" s="135"/>
      <c r="E178" s="135"/>
      <c r="F178" s="135"/>
      <c r="G178" s="135"/>
      <c r="H178" s="135"/>
      <c r="I178" s="136"/>
      <c r="J178" s="136" t="s">
        <v>296</v>
      </c>
      <c r="K178" s="137"/>
      <c r="L178" s="137"/>
      <c r="M178" s="211">
        <f t="shared" ref="M178:O179" si="20">M179</f>
        <v>0</v>
      </c>
      <c r="N178" s="211">
        <f t="shared" si="20"/>
        <v>3600</v>
      </c>
      <c r="O178" s="211">
        <f t="shared" si="20"/>
        <v>0</v>
      </c>
      <c r="P178" s="138"/>
      <c r="Q178" s="139"/>
      <c r="R178" s="139"/>
    </row>
    <row r="179" spans="1:20" s="36" customFormat="1" ht="15.75">
      <c r="A179" s="46"/>
      <c r="B179" s="46"/>
      <c r="C179" s="46"/>
      <c r="D179" s="46"/>
      <c r="E179" s="46"/>
      <c r="F179" s="46"/>
      <c r="G179" s="46"/>
      <c r="H179" s="46"/>
      <c r="I179" s="133">
        <v>3</v>
      </c>
      <c r="J179" s="133" t="s">
        <v>11</v>
      </c>
      <c r="K179" s="134"/>
      <c r="L179" s="134"/>
      <c r="M179" s="212">
        <f t="shared" si="20"/>
        <v>0</v>
      </c>
      <c r="N179" s="212">
        <f t="shared" si="20"/>
        <v>3600</v>
      </c>
      <c r="O179" s="212">
        <f t="shared" si="20"/>
        <v>0</v>
      </c>
      <c r="P179" s="24"/>
      <c r="Q179" s="83"/>
      <c r="R179" s="83"/>
    </row>
    <row r="180" spans="1:20" s="36" customFormat="1" ht="21.75" customHeight="1">
      <c r="A180" s="46"/>
      <c r="B180" s="46"/>
      <c r="C180" s="46"/>
      <c r="D180" s="46"/>
      <c r="E180" s="46"/>
      <c r="F180" s="46"/>
      <c r="G180" s="46"/>
      <c r="H180" s="46"/>
      <c r="I180" s="133">
        <v>37</v>
      </c>
      <c r="J180" s="133" t="s">
        <v>166</v>
      </c>
      <c r="K180" s="134"/>
      <c r="L180" s="134"/>
      <c r="M180" s="212">
        <v>0</v>
      </c>
      <c r="N180" s="212">
        <v>3600</v>
      </c>
      <c r="O180" s="212">
        <v>0</v>
      </c>
      <c r="P180" s="24"/>
      <c r="Q180" s="83"/>
      <c r="R180" s="83"/>
    </row>
    <row r="181" spans="1:20" s="36" customFormat="1" ht="15.75">
      <c r="A181" s="46"/>
      <c r="B181" s="46"/>
      <c r="C181" s="46"/>
      <c r="D181" s="46"/>
      <c r="E181" s="46"/>
      <c r="F181" s="46"/>
      <c r="G181" s="46"/>
      <c r="H181" s="46"/>
      <c r="I181" s="102" t="s">
        <v>155</v>
      </c>
      <c r="J181" s="102" t="s">
        <v>157</v>
      </c>
      <c r="K181" s="103"/>
      <c r="L181" s="103"/>
      <c r="M181" s="181">
        <f t="shared" ref="M181:O184" si="21">M182</f>
        <v>10000</v>
      </c>
      <c r="N181" s="181">
        <f t="shared" si="21"/>
        <v>10000</v>
      </c>
      <c r="O181" s="181">
        <f t="shared" si="21"/>
        <v>10000</v>
      </c>
      <c r="P181" s="24"/>
      <c r="Q181" s="83"/>
      <c r="R181" s="83"/>
    </row>
    <row r="182" spans="1:20" s="2" customFormat="1" ht="15.75">
      <c r="A182" s="45"/>
      <c r="B182" s="45"/>
      <c r="C182" s="45"/>
      <c r="D182" s="45"/>
      <c r="E182" s="45"/>
      <c r="F182" s="45"/>
      <c r="G182" s="45"/>
      <c r="H182" s="45"/>
      <c r="I182" s="114" t="s">
        <v>154</v>
      </c>
      <c r="J182" s="115"/>
      <c r="K182" s="116"/>
      <c r="L182" s="116"/>
      <c r="M182" s="168">
        <f t="shared" si="21"/>
        <v>10000</v>
      </c>
      <c r="N182" s="168">
        <f t="shared" si="21"/>
        <v>10000</v>
      </c>
      <c r="O182" s="168">
        <f t="shared" si="21"/>
        <v>10000</v>
      </c>
      <c r="P182" s="30"/>
      <c r="Q182" s="83"/>
      <c r="R182" s="83"/>
    </row>
    <row r="183" spans="1:20" s="59" customFormat="1" ht="31.5" customHeight="1">
      <c r="A183" s="54"/>
      <c r="B183" s="54"/>
      <c r="C183" s="54"/>
      <c r="D183" s="54"/>
      <c r="E183" s="54"/>
      <c r="F183" s="54"/>
      <c r="G183" s="54"/>
      <c r="H183" s="54"/>
      <c r="I183" s="55"/>
      <c r="J183" s="56" t="s">
        <v>304</v>
      </c>
      <c r="K183" s="57"/>
      <c r="L183" s="57"/>
      <c r="M183" s="170">
        <f t="shared" si="21"/>
        <v>10000</v>
      </c>
      <c r="N183" s="170">
        <f t="shared" si="21"/>
        <v>10000</v>
      </c>
      <c r="O183" s="170">
        <f t="shared" si="21"/>
        <v>10000</v>
      </c>
      <c r="P183" s="58"/>
      <c r="Q183" s="83"/>
      <c r="R183" s="83"/>
      <c r="S183" s="2"/>
      <c r="T183" s="2"/>
    </row>
    <row r="184" spans="1:20" s="59" customFormat="1" ht="20.25" customHeight="1">
      <c r="A184" s="54"/>
      <c r="B184" s="54"/>
      <c r="C184" s="54"/>
      <c r="D184" s="54"/>
      <c r="E184" s="54"/>
      <c r="F184" s="54"/>
      <c r="G184" s="54"/>
      <c r="H184" s="54"/>
      <c r="I184" s="101">
        <v>3</v>
      </c>
      <c r="J184" s="36" t="s">
        <v>11</v>
      </c>
      <c r="K184" s="100"/>
      <c r="L184" s="100"/>
      <c r="M184" s="182">
        <f t="shared" si="21"/>
        <v>10000</v>
      </c>
      <c r="N184" s="182">
        <f t="shared" si="21"/>
        <v>10000</v>
      </c>
      <c r="O184" s="182">
        <f t="shared" si="21"/>
        <v>10000</v>
      </c>
      <c r="P184" s="58"/>
      <c r="Q184" s="83"/>
      <c r="R184" s="83"/>
      <c r="S184" s="2"/>
      <c r="T184" s="2"/>
    </row>
    <row r="185" spans="1:20" s="59" customFormat="1" ht="20.25" customHeight="1">
      <c r="A185" s="54"/>
      <c r="B185" s="54"/>
      <c r="C185" s="54"/>
      <c r="D185" s="54"/>
      <c r="E185" s="54"/>
      <c r="F185" s="54"/>
      <c r="G185" s="54"/>
      <c r="H185" s="54"/>
      <c r="I185" s="101">
        <v>37</v>
      </c>
      <c r="J185" s="99" t="s">
        <v>166</v>
      </c>
      <c r="K185" s="100"/>
      <c r="L185" s="100"/>
      <c r="M185" s="182">
        <v>10000</v>
      </c>
      <c r="N185" s="182">
        <v>10000</v>
      </c>
      <c r="O185" s="182">
        <v>10000</v>
      </c>
      <c r="P185" s="58"/>
      <c r="Q185" s="83"/>
      <c r="R185" s="83"/>
      <c r="S185" s="2"/>
      <c r="T185" s="2"/>
    </row>
    <row r="186" spans="1:20" s="59" customFormat="1" ht="20.25" customHeight="1">
      <c r="A186" s="54"/>
      <c r="B186" s="54"/>
      <c r="C186" s="54"/>
      <c r="D186" s="54"/>
      <c r="E186" s="54"/>
      <c r="F186" s="54"/>
      <c r="G186" s="54"/>
      <c r="H186" s="54"/>
      <c r="I186" s="101"/>
      <c r="J186" s="99"/>
      <c r="K186" s="100"/>
      <c r="L186" s="100"/>
      <c r="M186" s="182"/>
      <c r="N186" s="182"/>
      <c r="O186" s="182"/>
      <c r="P186" s="58"/>
      <c r="Q186" s="83"/>
      <c r="R186" s="83"/>
      <c r="S186" s="2"/>
      <c r="T186" s="2"/>
    </row>
    <row r="187" spans="1:20" s="36" customFormat="1" ht="15.75">
      <c r="A187" s="18"/>
      <c r="B187" s="18"/>
      <c r="C187" s="18"/>
      <c r="D187" s="18"/>
      <c r="E187" s="18"/>
      <c r="F187" s="18"/>
      <c r="G187" s="18"/>
      <c r="H187" s="18"/>
      <c r="I187" s="25" t="s">
        <v>54</v>
      </c>
      <c r="J187" s="25" t="s">
        <v>128</v>
      </c>
      <c r="K187" s="16">
        <f>K195</f>
        <v>20000</v>
      </c>
      <c r="L187" s="16"/>
      <c r="M187" s="167">
        <f>M188</f>
        <v>339395.45</v>
      </c>
      <c r="N187" s="167">
        <f>N194+N203+N189+N199</f>
        <v>730000</v>
      </c>
      <c r="O187" s="167">
        <f>O194+O203+O189+O199</f>
        <v>941807.02</v>
      </c>
      <c r="P187" s="26"/>
      <c r="Q187" s="83"/>
      <c r="R187" s="83"/>
    </row>
    <row r="188" spans="1:20" s="36" customFormat="1" ht="15.75">
      <c r="A188" s="45"/>
      <c r="B188" s="45"/>
      <c r="C188" s="45"/>
      <c r="D188" s="45"/>
      <c r="E188" s="45"/>
      <c r="F188" s="45"/>
      <c r="G188" s="45"/>
      <c r="H188" s="45"/>
      <c r="I188" s="114" t="s">
        <v>55</v>
      </c>
      <c r="J188" s="115"/>
      <c r="K188" s="116"/>
      <c r="L188" s="116"/>
      <c r="M188" s="168">
        <f>M194+M203+M189+M199</f>
        <v>339395.45</v>
      </c>
      <c r="N188" s="168">
        <f>N194+N203+N189+N199</f>
        <v>730000</v>
      </c>
      <c r="O188" s="168">
        <f>O194+O203+O189+O199</f>
        <v>941807.02</v>
      </c>
      <c r="P188" s="30"/>
      <c r="Q188" s="83"/>
      <c r="R188" s="83"/>
    </row>
    <row r="189" spans="1:20" s="36" customFormat="1" ht="15.75">
      <c r="A189" s="45"/>
      <c r="B189" s="45"/>
      <c r="C189" s="45"/>
      <c r="D189" s="45"/>
      <c r="E189" s="45"/>
      <c r="F189" s="45"/>
      <c r="G189" s="45"/>
      <c r="H189" s="45"/>
      <c r="I189" s="143"/>
      <c r="J189" s="144" t="s">
        <v>304</v>
      </c>
      <c r="K189" s="145"/>
      <c r="L189" s="145"/>
      <c r="M189" s="183">
        <f>M190</f>
        <v>119395.45000000001</v>
      </c>
      <c r="N189" s="183">
        <f>N190</f>
        <v>0</v>
      </c>
      <c r="O189" s="183">
        <f>O190</f>
        <v>110000</v>
      </c>
      <c r="P189" s="30"/>
      <c r="Q189" s="83"/>
      <c r="R189" s="83"/>
    </row>
    <row r="190" spans="1:20" s="36" customFormat="1" ht="15.75">
      <c r="A190" s="45"/>
      <c r="B190" s="45"/>
      <c r="C190" s="45"/>
      <c r="D190" s="45"/>
      <c r="E190" s="45"/>
      <c r="F190" s="45"/>
      <c r="G190" s="45"/>
      <c r="H190" s="45"/>
      <c r="I190" s="35">
        <v>4</v>
      </c>
      <c r="J190" s="36" t="s">
        <v>12</v>
      </c>
      <c r="K190" s="37" t="e">
        <f>#REF!+K192</f>
        <v>#REF!</v>
      </c>
      <c r="L190" s="37"/>
      <c r="M190" s="171">
        <f>M192+M193+M191</f>
        <v>119395.45000000001</v>
      </c>
      <c r="N190" s="171">
        <f>N192+N193+N191</f>
        <v>0</v>
      </c>
      <c r="O190" s="171">
        <f>O192+O193+O191</f>
        <v>110000</v>
      </c>
      <c r="P190" s="30"/>
      <c r="Q190" s="83"/>
      <c r="R190" s="83"/>
    </row>
    <row r="191" spans="1:20" s="36" customFormat="1" ht="15.75">
      <c r="A191" s="45"/>
      <c r="B191" s="45"/>
      <c r="C191" s="45"/>
      <c r="D191" s="45"/>
      <c r="E191" s="45"/>
      <c r="F191" s="45"/>
      <c r="G191" s="45"/>
      <c r="H191" s="45"/>
      <c r="I191" s="35">
        <v>41</v>
      </c>
      <c r="J191" s="36" t="s">
        <v>260</v>
      </c>
      <c r="K191" s="37"/>
      <c r="L191" s="37"/>
      <c r="M191" s="171">
        <v>0</v>
      </c>
      <c r="N191" s="171">
        <v>0</v>
      </c>
      <c r="O191" s="171">
        <v>0</v>
      </c>
      <c r="P191" s="30"/>
      <c r="Q191" s="83"/>
      <c r="R191" s="83"/>
    </row>
    <row r="192" spans="1:20" s="36" customFormat="1" ht="15.75">
      <c r="A192" s="45"/>
      <c r="B192" s="45"/>
      <c r="C192" s="45"/>
      <c r="D192" s="45"/>
      <c r="E192" s="45"/>
      <c r="F192" s="45"/>
      <c r="G192" s="45"/>
      <c r="H192" s="45"/>
      <c r="I192" s="35">
        <v>42</v>
      </c>
      <c r="J192" s="36" t="s">
        <v>21</v>
      </c>
      <c r="K192" s="37">
        <v>20000</v>
      </c>
      <c r="L192" s="37"/>
      <c r="M192" s="171">
        <v>108777.63</v>
      </c>
      <c r="N192" s="171">
        <v>0</v>
      </c>
      <c r="O192" s="171">
        <v>100000</v>
      </c>
      <c r="P192" s="30"/>
      <c r="Q192" s="83"/>
      <c r="R192" s="83"/>
    </row>
    <row r="193" spans="1:20" s="36" customFormat="1" ht="15.75">
      <c r="A193" s="45"/>
      <c r="B193" s="45"/>
      <c r="C193" s="45"/>
      <c r="D193" s="45"/>
      <c r="E193" s="45"/>
      <c r="F193" s="45"/>
      <c r="G193" s="45"/>
      <c r="H193" s="45"/>
      <c r="I193" s="122">
        <v>45</v>
      </c>
      <c r="J193" s="120" t="s">
        <v>125</v>
      </c>
      <c r="K193" s="121"/>
      <c r="L193" s="121"/>
      <c r="M193" s="184">
        <v>10617.82</v>
      </c>
      <c r="N193" s="184">
        <v>0</v>
      </c>
      <c r="O193" s="184">
        <v>10000</v>
      </c>
      <c r="P193" s="30"/>
      <c r="Q193" s="83"/>
      <c r="R193" s="83"/>
    </row>
    <row r="194" spans="1:20" s="59" customFormat="1" ht="18" customHeight="1">
      <c r="A194" s="54"/>
      <c r="B194" s="54"/>
      <c r="C194" s="54"/>
      <c r="D194" s="54"/>
      <c r="E194" s="54"/>
      <c r="F194" s="54"/>
      <c r="G194" s="54"/>
      <c r="H194" s="54"/>
      <c r="I194" s="55"/>
      <c r="J194" s="56" t="s">
        <v>296</v>
      </c>
      <c r="K194" s="57"/>
      <c r="L194" s="57"/>
      <c r="M194" s="170">
        <f>M195</f>
        <v>120000</v>
      </c>
      <c r="N194" s="170">
        <f>N195</f>
        <v>230000</v>
      </c>
      <c r="O194" s="170">
        <f>O195</f>
        <v>0</v>
      </c>
      <c r="P194" s="58"/>
      <c r="Q194" s="83"/>
      <c r="R194" s="83"/>
      <c r="S194" s="2"/>
      <c r="T194" s="2"/>
    </row>
    <row r="195" spans="1:20" s="36" customFormat="1" ht="15.75">
      <c r="I195" s="35">
        <v>4</v>
      </c>
      <c r="J195" s="36" t="s">
        <v>12</v>
      </c>
      <c r="K195" s="37">
        <f>K197+K198</f>
        <v>20000</v>
      </c>
      <c r="L195" s="37"/>
      <c r="M195" s="171">
        <f>M197+M198+M196</f>
        <v>120000</v>
      </c>
      <c r="N195" s="171">
        <f>N197+N198</f>
        <v>230000</v>
      </c>
      <c r="O195" s="171">
        <f>O197+O198</f>
        <v>0</v>
      </c>
      <c r="P195" s="38"/>
      <c r="Q195" s="38"/>
      <c r="R195" s="38"/>
    </row>
    <row r="196" spans="1:20" s="36" customFormat="1" ht="15.75">
      <c r="I196" s="35">
        <v>41</v>
      </c>
      <c r="J196" s="36" t="s">
        <v>260</v>
      </c>
      <c r="K196" s="37"/>
      <c r="L196" s="37"/>
      <c r="M196" s="171">
        <v>20000</v>
      </c>
      <c r="N196" s="171">
        <v>0</v>
      </c>
      <c r="O196" s="171">
        <v>0</v>
      </c>
      <c r="P196" s="38"/>
      <c r="Q196" s="38"/>
      <c r="R196" s="38"/>
    </row>
    <row r="197" spans="1:20" s="36" customFormat="1" ht="17.25" customHeight="1">
      <c r="I197" s="35">
        <v>42</v>
      </c>
      <c r="J197" s="36" t="s">
        <v>21</v>
      </c>
      <c r="K197" s="37"/>
      <c r="L197" s="37"/>
      <c r="M197" s="171">
        <v>100000</v>
      </c>
      <c r="N197" s="171">
        <v>220000</v>
      </c>
      <c r="O197" s="171">
        <v>0</v>
      </c>
      <c r="P197" s="38"/>
      <c r="Q197" s="38"/>
      <c r="R197" s="38"/>
    </row>
    <row r="198" spans="1:20" s="36" customFormat="1" ht="15.75">
      <c r="I198" s="35">
        <v>45</v>
      </c>
      <c r="J198" s="36" t="s">
        <v>125</v>
      </c>
      <c r="K198" s="37">
        <v>20000</v>
      </c>
      <c r="L198" s="37"/>
      <c r="M198" s="171">
        <v>0</v>
      </c>
      <c r="N198" s="171">
        <v>10000</v>
      </c>
      <c r="O198" s="171">
        <v>0</v>
      </c>
      <c r="P198" s="42"/>
      <c r="Q198" s="42"/>
      <c r="R198" s="42"/>
    </row>
    <row r="199" spans="1:20" s="59" customFormat="1" ht="33" customHeight="1">
      <c r="A199" s="54"/>
      <c r="B199" s="54"/>
      <c r="C199" s="54"/>
      <c r="D199" s="54"/>
      <c r="E199" s="54"/>
      <c r="F199" s="54"/>
      <c r="G199" s="54"/>
      <c r="H199" s="54"/>
      <c r="I199" s="55"/>
      <c r="J199" s="56" t="s">
        <v>298</v>
      </c>
      <c r="K199" s="57"/>
      <c r="L199" s="57"/>
      <c r="M199" s="170">
        <f t="shared" ref="M199:O199" si="22">M200</f>
        <v>0</v>
      </c>
      <c r="N199" s="170">
        <f>N200</f>
        <v>0</v>
      </c>
      <c r="O199" s="170">
        <f t="shared" si="22"/>
        <v>0</v>
      </c>
      <c r="P199" s="58"/>
      <c r="Q199" s="83"/>
      <c r="R199" s="83"/>
      <c r="S199" s="2"/>
      <c r="T199" s="2"/>
    </row>
    <row r="200" spans="1:20" s="36" customFormat="1" ht="15.75">
      <c r="I200" s="35">
        <v>4</v>
      </c>
      <c r="J200" s="36" t="s">
        <v>12</v>
      </c>
      <c r="K200" s="37">
        <f>K201+K203</f>
        <v>0</v>
      </c>
      <c r="L200" s="37"/>
      <c r="M200" s="171">
        <f>M201+M202</f>
        <v>0</v>
      </c>
      <c r="N200" s="171">
        <f>N201+N202</f>
        <v>0</v>
      </c>
      <c r="O200" s="171">
        <f>O201+O202</f>
        <v>0</v>
      </c>
      <c r="P200" s="38"/>
      <c r="Q200" s="38"/>
      <c r="R200" s="38"/>
    </row>
    <row r="201" spans="1:20" s="36" customFormat="1" ht="17.25" customHeight="1">
      <c r="I201" s="35">
        <v>42</v>
      </c>
      <c r="J201" s="36" t="s">
        <v>21</v>
      </c>
      <c r="K201" s="37"/>
      <c r="L201" s="37"/>
      <c r="M201" s="171">
        <v>0</v>
      </c>
      <c r="N201" s="171">
        <v>0</v>
      </c>
      <c r="O201" s="171">
        <v>0</v>
      </c>
      <c r="P201" s="38"/>
      <c r="Q201" s="38"/>
      <c r="R201" s="38"/>
    </row>
    <row r="202" spans="1:20" s="36" customFormat="1" ht="17.25" customHeight="1">
      <c r="I202" s="35">
        <v>45</v>
      </c>
      <c r="J202" s="36" t="s">
        <v>125</v>
      </c>
      <c r="K202" s="37"/>
      <c r="L202" s="37"/>
      <c r="M202" s="171">
        <v>0</v>
      </c>
      <c r="N202" s="171">
        <v>0</v>
      </c>
      <c r="O202" s="171">
        <v>0</v>
      </c>
      <c r="P202" s="38"/>
      <c r="Q202" s="38"/>
      <c r="R202" s="38"/>
    </row>
    <row r="203" spans="1:20" s="59" customFormat="1" ht="22.5" customHeight="1">
      <c r="A203" s="54"/>
      <c r="B203" s="54"/>
      <c r="C203" s="54"/>
      <c r="D203" s="54"/>
      <c r="E203" s="54"/>
      <c r="F203" s="54"/>
      <c r="G203" s="54"/>
      <c r="H203" s="54"/>
      <c r="I203" s="55"/>
      <c r="J203" s="56" t="s">
        <v>305</v>
      </c>
      <c r="K203" s="57"/>
      <c r="L203" s="57"/>
      <c r="M203" s="170">
        <f t="shared" ref="M203:O204" si="23">M204</f>
        <v>100000</v>
      </c>
      <c r="N203" s="170">
        <f t="shared" si="23"/>
        <v>500000</v>
      </c>
      <c r="O203" s="170">
        <f>O204</f>
        <v>831807.02</v>
      </c>
      <c r="P203" s="58"/>
      <c r="Q203" s="83"/>
      <c r="R203" s="83"/>
      <c r="S203" s="2"/>
      <c r="T203" s="2"/>
    </row>
    <row r="204" spans="1:20" s="36" customFormat="1" ht="15.75">
      <c r="I204" s="35">
        <v>4</v>
      </c>
      <c r="J204" s="36" t="s">
        <v>12</v>
      </c>
      <c r="K204" s="37" t="e">
        <f>#REF!+K205</f>
        <v>#REF!</v>
      </c>
      <c r="L204" s="37"/>
      <c r="M204" s="171">
        <f t="shared" si="23"/>
        <v>100000</v>
      </c>
      <c r="N204" s="171">
        <f t="shared" si="23"/>
        <v>500000</v>
      </c>
      <c r="O204" s="171">
        <f t="shared" si="23"/>
        <v>831807.02</v>
      </c>
      <c r="P204" s="38"/>
      <c r="Q204" s="38"/>
      <c r="R204" s="38"/>
    </row>
    <row r="205" spans="1:20" s="36" customFormat="1" ht="15.75">
      <c r="I205" s="35">
        <v>42</v>
      </c>
      <c r="J205" s="36" t="s">
        <v>21</v>
      </c>
      <c r="K205" s="37">
        <v>20000</v>
      </c>
      <c r="L205" s="37"/>
      <c r="M205" s="171">
        <v>100000</v>
      </c>
      <c r="N205" s="171">
        <v>500000</v>
      </c>
      <c r="O205" s="171">
        <v>831807.02</v>
      </c>
      <c r="P205" s="42"/>
      <c r="Q205" s="42"/>
      <c r="R205" s="42"/>
    </row>
    <row r="206" spans="1:20" s="36" customFormat="1" ht="15.75">
      <c r="A206" s="18"/>
      <c r="B206" s="18"/>
      <c r="C206" s="18"/>
      <c r="D206" s="18"/>
      <c r="E206" s="18"/>
      <c r="F206" s="18"/>
      <c r="G206" s="18"/>
      <c r="H206" s="18"/>
      <c r="I206" s="280" t="s">
        <v>361</v>
      </c>
      <c r="J206" s="280" t="s">
        <v>362</v>
      </c>
      <c r="K206" s="281"/>
      <c r="L206" s="281"/>
      <c r="M206" s="167">
        <f t="shared" ref="M206:O207" si="24">M207</f>
        <v>10000</v>
      </c>
      <c r="N206" s="167">
        <f t="shared" si="24"/>
        <v>0</v>
      </c>
      <c r="O206" s="167">
        <f t="shared" si="24"/>
        <v>0</v>
      </c>
      <c r="P206" s="26"/>
      <c r="Q206" s="83"/>
      <c r="R206" s="83"/>
    </row>
    <row r="207" spans="1:20" s="36" customFormat="1" ht="15.75">
      <c r="A207" s="45"/>
      <c r="B207" s="45"/>
      <c r="C207" s="45"/>
      <c r="D207" s="45"/>
      <c r="E207" s="45"/>
      <c r="F207" s="45"/>
      <c r="G207" s="45"/>
      <c r="H207" s="45"/>
      <c r="I207" s="114" t="s">
        <v>55</v>
      </c>
      <c r="J207" s="115"/>
      <c r="K207" s="116"/>
      <c r="L207" s="116"/>
      <c r="M207" s="168">
        <f t="shared" si="24"/>
        <v>10000</v>
      </c>
      <c r="N207" s="282">
        <v>0</v>
      </c>
      <c r="O207" s="282">
        <f t="shared" si="24"/>
        <v>0</v>
      </c>
      <c r="P207" s="30"/>
      <c r="Q207" s="83"/>
      <c r="R207" s="83"/>
    </row>
    <row r="208" spans="1:20" s="59" customFormat="1" ht="19.5" customHeight="1">
      <c r="A208" s="54"/>
      <c r="B208" s="54"/>
      <c r="C208" s="54"/>
      <c r="D208" s="54"/>
      <c r="E208" s="54"/>
      <c r="F208" s="54"/>
      <c r="G208" s="54"/>
      <c r="H208" s="54"/>
      <c r="I208" s="55"/>
      <c r="J208" s="56" t="s">
        <v>305</v>
      </c>
      <c r="K208" s="57"/>
      <c r="L208" s="57"/>
      <c r="M208" s="170">
        <f t="shared" ref="M208:O209" si="25">M209</f>
        <v>10000</v>
      </c>
      <c r="N208" s="170">
        <f t="shared" si="25"/>
        <v>0</v>
      </c>
      <c r="O208" s="170">
        <f t="shared" si="25"/>
        <v>0</v>
      </c>
      <c r="P208" s="58"/>
      <c r="Q208" s="83"/>
      <c r="R208" s="83"/>
      <c r="S208" s="2"/>
      <c r="T208" s="2"/>
    </row>
    <row r="209" spans="1:18" s="36" customFormat="1" ht="15.75">
      <c r="I209" s="35">
        <v>4</v>
      </c>
      <c r="J209" s="36" t="s">
        <v>12</v>
      </c>
      <c r="K209" s="37"/>
      <c r="L209" s="37"/>
      <c r="M209" s="171">
        <f t="shared" si="25"/>
        <v>10000</v>
      </c>
      <c r="N209" s="171">
        <f t="shared" si="25"/>
        <v>0</v>
      </c>
      <c r="O209" s="171">
        <f t="shared" si="25"/>
        <v>0</v>
      </c>
      <c r="P209" s="38"/>
      <c r="Q209" s="38"/>
      <c r="R209" s="38"/>
    </row>
    <row r="210" spans="1:18" s="36" customFormat="1" ht="15.75">
      <c r="I210" s="35">
        <v>42</v>
      </c>
      <c r="J210" s="36" t="s">
        <v>21</v>
      </c>
      <c r="K210" s="37"/>
      <c r="L210" s="37"/>
      <c r="M210" s="171">
        <v>10000</v>
      </c>
      <c r="N210" s="171">
        <v>0</v>
      </c>
      <c r="O210" s="171">
        <v>0</v>
      </c>
      <c r="P210" s="38"/>
      <c r="Q210" s="38"/>
      <c r="R210" s="38"/>
    </row>
    <row r="211" spans="1:18" s="36" customFormat="1" ht="15.75">
      <c r="A211" s="18"/>
      <c r="B211" s="18"/>
      <c r="C211" s="18"/>
      <c r="D211" s="18"/>
      <c r="E211" s="18"/>
      <c r="F211" s="18"/>
      <c r="G211" s="18"/>
      <c r="H211" s="18"/>
      <c r="I211" s="25" t="s">
        <v>141</v>
      </c>
      <c r="J211" s="25" t="s">
        <v>156</v>
      </c>
      <c r="K211" s="16" t="e">
        <f>#REF!</f>
        <v>#REF!</v>
      </c>
      <c r="L211" s="16"/>
      <c r="M211" s="167">
        <f>M212</f>
        <v>160725</v>
      </c>
      <c r="N211" s="167">
        <f>N212</f>
        <v>35926.740000000005</v>
      </c>
      <c r="O211" s="167">
        <f>O212</f>
        <v>20000</v>
      </c>
      <c r="P211" s="26" t="e">
        <f>M211/K211*100</f>
        <v>#REF!</v>
      </c>
      <c r="Q211" s="83"/>
      <c r="R211" s="83"/>
    </row>
    <row r="212" spans="1:18" s="36" customFormat="1" ht="15.75">
      <c r="A212" s="45"/>
      <c r="B212" s="45"/>
      <c r="C212" s="45"/>
      <c r="D212" s="45"/>
      <c r="E212" s="45"/>
      <c r="F212" s="45"/>
      <c r="G212" s="45"/>
      <c r="H212" s="45"/>
      <c r="I212" s="114" t="s">
        <v>38</v>
      </c>
      <c r="J212" s="115"/>
      <c r="K212" s="116"/>
      <c r="L212" s="116"/>
      <c r="M212" s="168">
        <f>M213+M216+M219+M222</f>
        <v>160725</v>
      </c>
      <c r="N212" s="168">
        <f>N213+N216+N219+N222</f>
        <v>35926.740000000005</v>
      </c>
      <c r="O212" s="168">
        <f>O213+O216+O219+O222</f>
        <v>20000</v>
      </c>
      <c r="P212" s="30"/>
      <c r="Q212" s="83"/>
      <c r="R212" s="83"/>
    </row>
    <row r="213" spans="1:18" s="36" customFormat="1" ht="15.75">
      <c r="A213" s="45"/>
      <c r="B213" s="45"/>
      <c r="C213" s="45"/>
      <c r="D213" s="45"/>
      <c r="E213" s="45"/>
      <c r="F213" s="45"/>
      <c r="G213" s="45"/>
      <c r="H213" s="45"/>
      <c r="I213" s="55"/>
      <c r="J213" s="56" t="s">
        <v>305</v>
      </c>
      <c r="K213" s="57"/>
      <c r="L213" s="57"/>
      <c r="M213" s="170">
        <f>M214</f>
        <v>38725</v>
      </c>
      <c r="N213" s="170">
        <f>N214</f>
        <v>8000</v>
      </c>
      <c r="O213" s="170">
        <f t="shared" ref="O213:O214" si="26">O214</f>
        <v>8000</v>
      </c>
      <c r="P213" s="30"/>
      <c r="Q213" s="83"/>
      <c r="R213" s="83"/>
    </row>
    <row r="214" spans="1:18" s="36" customFormat="1" ht="15.75">
      <c r="I214" s="35">
        <v>4</v>
      </c>
      <c r="J214" s="36" t="s">
        <v>12</v>
      </c>
      <c r="K214" s="37" t="e">
        <f>K215</f>
        <v>#REF!</v>
      </c>
      <c r="L214" s="37"/>
      <c r="M214" s="171">
        <f>M215</f>
        <v>38725</v>
      </c>
      <c r="N214" s="171">
        <f>N215</f>
        <v>8000</v>
      </c>
      <c r="O214" s="171">
        <f t="shared" si="26"/>
        <v>8000</v>
      </c>
      <c r="P214" s="38" t="e">
        <f>M214/K214*100</f>
        <v>#REF!</v>
      </c>
      <c r="Q214" s="38"/>
      <c r="R214" s="38"/>
    </row>
    <row r="215" spans="1:18" s="36" customFormat="1" ht="15.75" customHeight="1">
      <c r="I215" s="35">
        <v>42</v>
      </c>
      <c r="J215" s="36" t="s">
        <v>12</v>
      </c>
      <c r="K215" s="37" t="e">
        <f>#REF!</f>
        <v>#REF!</v>
      </c>
      <c r="L215" s="37"/>
      <c r="M215" s="171">
        <v>38725</v>
      </c>
      <c r="N215" s="171">
        <v>8000</v>
      </c>
      <c r="O215" s="171">
        <v>8000</v>
      </c>
      <c r="P215" s="38" t="e">
        <f>M215/K215*100</f>
        <v>#REF!</v>
      </c>
      <c r="Q215" s="38"/>
      <c r="R215" s="38"/>
    </row>
    <row r="216" spans="1:18" s="129" customFormat="1" ht="15.75">
      <c r="I216" s="131"/>
      <c r="J216" s="129" t="s">
        <v>297</v>
      </c>
      <c r="K216" s="132"/>
      <c r="L216" s="132"/>
      <c r="M216" s="180">
        <f t="shared" ref="M216:O217" si="27">M217</f>
        <v>54531.55</v>
      </c>
      <c r="N216" s="213">
        <f t="shared" si="27"/>
        <v>27926.74</v>
      </c>
      <c r="O216" s="180">
        <f t="shared" si="27"/>
        <v>12000</v>
      </c>
      <c r="P216" s="130"/>
      <c r="Q216" s="130"/>
      <c r="R216" s="130"/>
    </row>
    <row r="217" spans="1:18" s="36" customFormat="1" ht="15.75">
      <c r="I217" s="35">
        <v>4</v>
      </c>
      <c r="J217" s="35" t="s">
        <v>12</v>
      </c>
      <c r="K217" s="37"/>
      <c r="L217" s="37"/>
      <c r="M217" s="172">
        <f t="shared" si="27"/>
        <v>54531.55</v>
      </c>
      <c r="N217" s="214">
        <f t="shared" si="27"/>
        <v>27926.74</v>
      </c>
      <c r="O217" s="171">
        <f t="shared" si="27"/>
        <v>12000</v>
      </c>
      <c r="P217" s="38"/>
      <c r="Q217" s="38"/>
      <c r="R217" s="38"/>
    </row>
    <row r="218" spans="1:18" s="36" customFormat="1" ht="15.75">
      <c r="I218" s="35">
        <v>42</v>
      </c>
      <c r="J218" s="35" t="s">
        <v>12</v>
      </c>
      <c r="K218" s="37"/>
      <c r="L218" s="37"/>
      <c r="M218" s="172">
        <v>54531.55</v>
      </c>
      <c r="N218" s="214">
        <v>27926.74</v>
      </c>
      <c r="O218" s="171">
        <v>12000</v>
      </c>
      <c r="P218" s="38"/>
      <c r="Q218" s="38"/>
      <c r="R218" s="38"/>
    </row>
    <row r="219" spans="1:18" s="36" customFormat="1" ht="15.75">
      <c r="I219" s="55"/>
      <c r="J219" s="56" t="s">
        <v>304</v>
      </c>
      <c r="K219" s="57"/>
      <c r="L219" s="57"/>
      <c r="M219" s="170">
        <f t="shared" ref="M219:O223" si="28">M220</f>
        <v>67468.45</v>
      </c>
      <c r="N219" s="170">
        <f>N220</f>
        <v>0</v>
      </c>
      <c r="O219" s="170">
        <f t="shared" si="28"/>
        <v>0</v>
      </c>
      <c r="P219" s="38"/>
      <c r="Q219" s="42"/>
      <c r="R219" s="42"/>
    </row>
    <row r="220" spans="1:18" s="36" customFormat="1" ht="15.75">
      <c r="I220" s="35">
        <v>4</v>
      </c>
      <c r="J220" s="36" t="s">
        <v>12</v>
      </c>
      <c r="K220" s="37"/>
      <c r="L220" s="37"/>
      <c r="M220" s="171">
        <f t="shared" si="28"/>
        <v>67468.45</v>
      </c>
      <c r="N220" s="171">
        <f t="shared" si="28"/>
        <v>0</v>
      </c>
      <c r="O220" s="171">
        <f t="shared" si="28"/>
        <v>0</v>
      </c>
      <c r="P220" s="38"/>
      <c r="Q220" s="42"/>
      <c r="R220" s="42"/>
    </row>
    <row r="221" spans="1:18" s="36" customFormat="1" ht="15.75">
      <c r="I221" s="35">
        <v>42</v>
      </c>
      <c r="J221" s="36" t="s">
        <v>21</v>
      </c>
      <c r="K221" s="37"/>
      <c r="L221" s="37"/>
      <c r="M221" s="171">
        <v>67468.45</v>
      </c>
      <c r="N221" s="171">
        <v>0</v>
      </c>
      <c r="O221" s="171">
        <v>0</v>
      </c>
      <c r="P221" s="38"/>
      <c r="Q221" s="42"/>
      <c r="R221" s="42"/>
    </row>
    <row r="222" spans="1:18" s="36" customFormat="1" ht="31.5">
      <c r="I222" s="55"/>
      <c r="J222" s="56" t="s">
        <v>311</v>
      </c>
      <c r="K222" s="57"/>
      <c r="L222" s="57"/>
      <c r="M222" s="170">
        <f t="shared" si="28"/>
        <v>0</v>
      </c>
      <c r="N222" s="170">
        <f>N223</f>
        <v>0</v>
      </c>
      <c r="O222" s="170">
        <f t="shared" si="28"/>
        <v>0</v>
      </c>
      <c r="P222" s="38"/>
      <c r="Q222" s="42"/>
      <c r="R222" s="42"/>
    </row>
    <row r="223" spans="1:18" s="36" customFormat="1" ht="15.75">
      <c r="I223" s="35">
        <v>4</v>
      </c>
      <c r="J223" s="36" t="s">
        <v>12</v>
      </c>
      <c r="K223" s="37"/>
      <c r="L223" s="37"/>
      <c r="M223" s="171">
        <f t="shared" si="28"/>
        <v>0</v>
      </c>
      <c r="N223" s="171">
        <f t="shared" si="28"/>
        <v>0</v>
      </c>
      <c r="O223" s="171">
        <f t="shared" si="28"/>
        <v>0</v>
      </c>
      <c r="P223" s="38"/>
      <c r="Q223" s="42"/>
      <c r="R223" s="42"/>
    </row>
    <row r="224" spans="1:18" s="36" customFormat="1" ht="15.75">
      <c r="I224" s="35">
        <v>42</v>
      </c>
      <c r="J224" s="36" t="s">
        <v>21</v>
      </c>
      <c r="K224" s="37"/>
      <c r="L224" s="37"/>
      <c r="M224" s="171">
        <v>0</v>
      </c>
      <c r="N224" s="171">
        <v>0</v>
      </c>
      <c r="O224" s="171">
        <v>0</v>
      </c>
      <c r="P224" s="38"/>
      <c r="Q224" s="42"/>
      <c r="R224" s="42"/>
    </row>
    <row r="225" spans="9:18" s="36" customFormat="1" ht="15.75">
      <c r="I225" s="25" t="s">
        <v>286</v>
      </c>
      <c r="J225" s="25" t="s">
        <v>355</v>
      </c>
      <c r="K225" s="16"/>
      <c r="L225" s="16"/>
      <c r="M225" s="167">
        <f>M226</f>
        <v>94806.25</v>
      </c>
      <c r="N225" s="167">
        <f>N226</f>
        <v>0</v>
      </c>
      <c r="O225" s="167">
        <f>O226</f>
        <v>0</v>
      </c>
      <c r="P225" s="38"/>
      <c r="Q225" s="42"/>
      <c r="R225" s="42"/>
    </row>
    <row r="226" spans="9:18" s="36" customFormat="1" ht="15.75">
      <c r="I226" s="114" t="s">
        <v>55</v>
      </c>
      <c r="J226" s="115"/>
      <c r="K226" s="116"/>
      <c r="L226" s="116"/>
      <c r="M226" s="168">
        <f>M227+M230</f>
        <v>94806.25</v>
      </c>
      <c r="N226" s="168">
        <f>N227+N230</f>
        <v>0</v>
      </c>
      <c r="O226" s="168">
        <f>O227+O230</f>
        <v>0</v>
      </c>
      <c r="P226" s="38"/>
      <c r="Q226" s="42"/>
      <c r="R226" s="42"/>
    </row>
    <row r="227" spans="9:18" s="36" customFormat="1" ht="15.75">
      <c r="I227" s="55"/>
      <c r="J227" s="285" t="s">
        <v>296</v>
      </c>
      <c r="K227" s="57"/>
      <c r="L227" s="57"/>
      <c r="M227" s="170">
        <f t="shared" ref="M227:O228" si="29">M228</f>
        <v>33182.19</v>
      </c>
      <c r="N227" s="170">
        <f t="shared" si="29"/>
        <v>0</v>
      </c>
      <c r="O227" s="170">
        <f t="shared" si="29"/>
        <v>0</v>
      </c>
      <c r="P227" s="38"/>
      <c r="Q227" s="42"/>
      <c r="R227" s="42"/>
    </row>
    <row r="228" spans="9:18" s="36" customFormat="1" ht="15.75">
      <c r="I228" s="35">
        <v>4</v>
      </c>
      <c r="J228" s="36" t="s">
        <v>12</v>
      </c>
      <c r="K228" s="37"/>
      <c r="L228" s="37"/>
      <c r="M228" s="171">
        <f t="shared" si="29"/>
        <v>33182.19</v>
      </c>
      <c r="N228" s="171">
        <f t="shared" si="29"/>
        <v>0</v>
      </c>
      <c r="O228" s="171">
        <f t="shared" si="29"/>
        <v>0</v>
      </c>
      <c r="P228" s="38"/>
      <c r="Q228" s="42"/>
      <c r="R228" s="42"/>
    </row>
    <row r="229" spans="9:18" s="36" customFormat="1" ht="15.75">
      <c r="I229" s="35">
        <v>42</v>
      </c>
      <c r="J229" s="36" t="s">
        <v>118</v>
      </c>
      <c r="K229" s="37"/>
      <c r="L229" s="37"/>
      <c r="M229" s="171">
        <v>33182.19</v>
      </c>
      <c r="N229" s="171">
        <v>0</v>
      </c>
      <c r="O229" s="171">
        <v>0</v>
      </c>
      <c r="P229" s="38"/>
      <c r="Q229" s="42"/>
      <c r="R229" s="42"/>
    </row>
    <row r="230" spans="9:18" s="36" customFormat="1" ht="15.75">
      <c r="I230" s="55"/>
      <c r="J230" s="56" t="s">
        <v>305</v>
      </c>
      <c r="K230" s="57"/>
      <c r="L230" s="57"/>
      <c r="M230" s="170">
        <f t="shared" ref="M230:O231" si="30">M231</f>
        <v>61624.06</v>
      </c>
      <c r="N230" s="170">
        <f t="shared" si="30"/>
        <v>0</v>
      </c>
      <c r="O230" s="170">
        <f t="shared" si="30"/>
        <v>0</v>
      </c>
      <c r="P230" s="38"/>
      <c r="Q230" s="42"/>
      <c r="R230" s="42"/>
    </row>
    <row r="231" spans="9:18" s="36" customFormat="1" ht="15.75">
      <c r="I231" s="35">
        <v>4</v>
      </c>
      <c r="J231" s="36" t="s">
        <v>12</v>
      </c>
      <c r="K231" s="37"/>
      <c r="L231" s="37"/>
      <c r="M231" s="171">
        <f t="shared" si="30"/>
        <v>61624.06</v>
      </c>
      <c r="N231" s="171">
        <f t="shared" si="30"/>
        <v>0</v>
      </c>
      <c r="O231" s="171">
        <f t="shared" si="30"/>
        <v>0</v>
      </c>
      <c r="P231" s="38"/>
      <c r="Q231" s="42"/>
      <c r="R231" s="42"/>
    </row>
    <row r="232" spans="9:18" s="36" customFormat="1" ht="15.75">
      <c r="I232" s="35">
        <v>42</v>
      </c>
      <c r="J232" s="36" t="s">
        <v>21</v>
      </c>
      <c r="K232" s="37"/>
      <c r="L232" s="37"/>
      <c r="M232" s="171">
        <v>61624.06</v>
      </c>
      <c r="N232" s="171">
        <v>0</v>
      </c>
      <c r="O232" s="171">
        <v>0</v>
      </c>
      <c r="P232" s="38"/>
      <c r="Q232" s="42"/>
      <c r="R232" s="42"/>
    </row>
    <row r="233" spans="9:18" s="36" customFormat="1" ht="15.75">
      <c r="I233" s="25" t="s">
        <v>287</v>
      </c>
      <c r="J233" s="25" t="s">
        <v>288</v>
      </c>
      <c r="K233" s="16"/>
      <c r="L233" s="16"/>
      <c r="M233" s="167">
        <f>M234</f>
        <v>91224.989999999991</v>
      </c>
      <c r="N233" s="167">
        <f>N234</f>
        <v>0</v>
      </c>
      <c r="O233" s="167">
        <f>O234</f>
        <v>0</v>
      </c>
      <c r="P233" s="38"/>
      <c r="Q233" s="42"/>
      <c r="R233" s="42"/>
    </row>
    <row r="234" spans="9:18" s="36" customFormat="1" ht="15.75">
      <c r="I234" s="114" t="s">
        <v>55</v>
      </c>
      <c r="J234" s="115"/>
      <c r="K234" s="116"/>
      <c r="L234" s="116"/>
      <c r="M234" s="168">
        <f>M235+M238</f>
        <v>91224.989999999991</v>
      </c>
      <c r="N234" s="168">
        <f>N235+N238</f>
        <v>0</v>
      </c>
      <c r="O234" s="168">
        <f>O235+O238</f>
        <v>0</v>
      </c>
      <c r="P234" s="38"/>
      <c r="Q234" s="42"/>
      <c r="R234" s="42"/>
    </row>
    <row r="235" spans="9:18" s="36" customFormat="1" ht="15.75">
      <c r="I235" s="55"/>
      <c r="J235" s="285" t="s">
        <v>296</v>
      </c>
      <c r="K235" s="57"/>
      <c r="L235" s="57"/>
      <c r="M235" s="170">
        <f t="shared" ref="M235:O236" si="31">M236</f>
        <v>43624.99</v>
      </c>
      <c r="N235" s="170">
        <f>N236</f>
        <v>0</v>
      </c>
      <c r="O235" s="170">
        <f t="shared" si="31"/>
        <v>0</v>
      </c>
      <c r="P235" s="38"/>
      <c r="Q235" s="42"/>
      <c r="R235" s="42"/>
    </row>
    <row r="236" spans="9:18" s="36" customFormat="1" ht="15.75">
      <c r="I236" s="35">
        <v>4</v>
      </c>
      <c r="J236" s="36" t="s">
        <v>12</v>
      </c>
      <c r="K236" s="37"/>
      <c r="L236" s="37"/>
      <c r="M236" s="171">
        <f t="shared" si="31"/>
        <v>43624.99</v>
      </c>
      <c r="N236" s="171">
        <f t="shared" si="31"/>
        <v>0</v>
      </c>
      <c r="O236" s="171">
        <f t="shared" si="31"/>
        <v>0</v>
      </c>
      <c r="P236" s="38"/>
      <c r="Q236" s="42"/>
      <c r="R236" s="42"/>
    </row>
    <row r="237" spans="9:18" s="36" customFormat="1" ht="15.75">
      <c r="I237" s="35">
        <v>42</v>
      </c>
      <c r="J237" s="36" t="s">
        <v>118</v>
      </c>
      <c r="K237" s="37"/>
      <c r="L237" s="37"/>
      <c r="M237" s="171">
        <v>43624.99</v>
      </c>
      <c r="N237" s="171">
        <v>0</v>
      </c>
      <c r="O237" s="171">
        <v>0</v>
      </c>
      <c r="P237" s="38"/>
      <c r="Q237" s="42"/>
      <c r="R237" s="42"/>
    </row>
    <row r="238" spans="9:18" s="36" customFormat="1" ht="15.75">
      <c r="I238" s="55"/>
      <c r="J238" s="56" t="s">
        <v>305</v>
      </c>
      <c r="K238" s="57"/>
      <c r="L238" s="57"/>
      <c r="M238" s="170">
        <f t="shared" ref="M238:O239" si="32">M239</f>
        <v>47600</v>
      </c>
      <c r="N238" s="170">
        <f>N239</f>
        <v>0</v>
      </c>
      <c r="O238" s="170">
        <f>O239</f>
        <v>0</v>
      </c>
      <c r="P238" s="38"/>
      <c r="Q238" s="42"/>
      <c r="R238" s="42"/>
    </row>
    <row r="239" spans="9:18" s="36" customFormat="1" ht="15.75">
      <c r="I239" s="35">
        <v>4</v>
      </c>
      <c r="J239" s="36" t="s">
        <v>12</v>
      </c>
      <c r="K239" s="37"/>
      <c r="L239" s="37"/>
      <c r="M239" s="171">
        <f t="shared" si="32"/>
        <v>47600</v>
      </c>
      <c r="N239" s="171">
        <f t="shared" si="32"/>
        <v>0</v>
      </c>
      <c r="O239" s="171">
        <f t="shared" si="32"/>
        <v>0</v>
      </c>
      <c r="P239" s="38"/>
      <c r="Q239" s="42"/>
      <c r="R239" s="42"/>
    </row>
    <row r="240" spans="9:18" s="36" customFormat="1" ht="15.75">
      <c r="I240" s="35">
        <v>42</v>
      </c>
      <c r="J240" s="36" t="s">
        <v>21</v>
      </c>
      <c r="K240" s="37"/>
      <c r="L240" s="37"/>
      <c r="M240" s="171">
        <v>47600</v>
      </c>
      <c r="N240" s="171">
        <v>0</v>
      </c>
      <c r="O240" s="171">
        <v>0</v>
      </c>
      <c r="P240" s="38"/>
      <c r="Q240" s="42"/>
      <c r="R240" s="42"/>
    </row>
    <row r="241" spans="9:18" s="36" customFormat="1" ht="15.75">
      <c r="I241" s="25" t="s">
        <v>289</v>
      </c>
      <c r="J241" s="25" t="s">
        <v>290</v>
      </c>
      <c r="K241" s="16"/>
      <c r="L241" s="16"/>
      <c r="M241" s="167">
        <f>M242</f>
        <v>115148.2</v>
      </c>
      <c r="N241" s="167">
        <f>N242</f>
        <v>200000</v>
      </c>
      <c r="O241" s="167">
        <f>O242</f>
        <v>327652.75</v>
      </c>
      <c r="P241" s="38"/>
      <c r="Q241" s="42"/>
      <c r="R241" s="42"/>
    </row>
    <row r="242" spans="9:18" s="36" customFormat="1" ht="15.75">
      <c r="I242" s="114" t="s">
        <v>55</v>
      </c>
      <c r="J242" s="115"/>
      <c r="K242" s="116"/>
      <c r="L242" s="116"/>
      <c r="M242" s="168">
        <f>M243+M246+M249+M252</f>
        <v>115148.2</v>
      </c>
      <c r="N242" s="168">
        <f>N243+N246+N249+N252</f>
        <v>200000</v>
      </c>
      <c r="O242" s="168">
        <f>O243+O246+O249+O252</f>
        <v>327652.75</v>
      </c>
      <c r="P242" s="38"/>
      <c r="Q242" s="42"/>
      <c r="R242" s="42"/>
    </row>
    <row r="243" spans="9:18" s="36" customFormat="1" ht="15.75">
      <c r="I243" s="55"/>
      <c r="J243" s="56" t="s">
        <v>296</v>
      </c>
      <c r="K243" s="57"/>
      <c r="L243" s="57"/>
      <c r="M243" s="170">
        <f>M244</f>
        <v>115148.2</v>
      </c>
      <c r="N243" s="170">
        <f>N244</f>
        <v>0</v>
      </c>
      <c r="O243" s="170">
        <f t="shared" ref="N243:O244" si="33">O244</f>
        <v>0</v>
      </c>
      <c r="P243" s="38"/>
      <c r="Q243" s="42"/>
      <c r="R243" s="42"/>
    </row>
    <row r="244" spans="9:18" s="36" customFormat="1" ht="15.75">
      <c r="I244" s="35">
        <v>4</v>
      </c>
      <c r="J244" s="36" t="s">
        <v>12</v>
      </c>
      <c r="K244" s="37"/>
      <c r="L244" s="37"/>
      <c r="M244" s="171">
        <f>M245</f>
        <v>115148.2</v>
      </c>
      <c r="N244" s="171">
        <f t="shared" si="33"/>
        <v>0</v>
      </c>
      <c r="O244" s="171">
        <f t="shared" si="33"/>
        <v>0</v>
      </c>
      <c r="P244" s="38"/>
      <c r="Q244" s="42"/>
      <c r="R244" s="42"/>
    </row>
    <row r="245" spans="9:18" s="36" customFormat="1" ht="15.75">
      <c r="I245" s="35">
        <v>42</v>
      </c>
      <c r="J245" s="36" t="s">
        <v>118</v>
      </c>
      <c r="K245" s="37"/>
      <c r="L245" s="37"/>
      <c r="M245" s="171">
        <v>115148.2</v>
      </c>
      <c r="N245" s="171">
        <v>0</v>
      </c>
      <c r="O245" s="171">
        <v>0</v>
      </c>
      <c r="P245" s="38"/>
      <c r="Q245" s="42"/>
      <c r="R245" s="42"/>
    </row>
    <row r="246" spans="9:18" s="36" customFormat="1" ht="15.75">
      <c r="I246" s="55"/>
      <c r="J246" s="56" t="s">
        <v>305</v>
      </c>
      <c r="K246" s="57"/>
      <c r="L246" s="57"/>
      <c r="M246" s="170">
        <f t="shared" ref="M246:O247" si="34">M247</f>
        <v>0</v>
      </c>
      <c r="N246" s="170">
        <f>N247</f>
        <v>200000</v>
      </c>
      <c r="O246" s="170">
        <f>O247</f>
        <v>200000</v>
      </c>
      <c r="P246" s="38"/>
      <c r="Q246" s="42"/>
      <c r="R246" s="42"/>
    </row>
    <row r="247" spans="9:18" s="36" customFormat="1" ht="15.75">
      <c r="I247" s="35">
        <v>4</v>
      </c>
      <c r="J247" s="36" t="s">
        <v>12</v>
      </c>
      <c r="K247" s="37"/>
      <c r="L247" s="37"/>
      <c r="M247" s="171">
        <f t="shared" si="34"/>
        <v>0</v>
      </c>
      <c r="N247" s="171">
        <f t="shared" si="34"/>
        <v>200000</v>
      </c>
      <c r="O247" s="171">
        <f t="shared" si="34"/>
        <v>200000</v>
      </c>
      <c r="P247" s="38"/>
      <c r="Q247" s="42"/>
      <c r="R247" s="42"/>
    </row>
    <row r="248" spans="9:18" s="36" customFormat="1" ht="15.75">
      <c r="I248" s="35">
        <v>42</v>
      </c>
      <c r="J248" s="36" t="s">
        <v>21</v>
      </c>
      <c r="K248" s="37"/>
      <c r="L248" s="37"/>
      <c r="M248" s="171">
        <v>0</v>
      </c>
      <c r="N248" s="171">
        <v>200000</v>
      </c>
      <c r="O248" s="171">
        <v>200000</v>
      </c>
      <c r="P248" s="38"/>
      <c r="Q248" s="42"/>
      <c r="R248" s="42"/>
    </row>
    <row r="249" spans="9:18" s="36" customFormat="1" ht="15.75">
      <c r="I249" s="55"/>
      <c r="J249" s="56" t="s">
        <v>304</v>
      </c>
      <c r="K249" s="57"/>
      <c r="L249" s="57"/>
      <c r="M249" s="170">
        <f t="shared" ref="M249:O249" si="35">M250</f>
        <v>0</v>
      </c>
      <c r="N249" s="170">
        <f>N250</f>
        <v>0</v>
      </c>
      <c r="O249" s="170">
        <f t="shared" si="35"/>
        <v>127652.75</v>
      </c>
      <c r="P249" s="38"/>
      <c r="Q249" s="42"/>
      <c r="R249" s="42"/>
    </row>
    <row r="250" spans="9:18" s="36" customFormat="1" ht="15.75">
      <c r="I250" s="35">
        <v>4</v>
      </c>
      <c r="J250" s="36" t="s">
        <v>12</v>
      </c>
      <c r="K250" s="37"/>
      <c r="L250" s="37"/>
      <c r="M250" s="171">
        <f>M251</f>
        <v>0</v>
      </c>
      <c r="N250" s="171">
        <f>N251</f>
        <v>0</v>
      </c>
      <c r="O250" s="171">
        <f>O251</f>
        <v>127652.75</v>
      </c>
      <c r="P250" s="38"/>
      <c r="Q250" s="42"/>
      <c r="R250" s="42"/>
    </row>
    <row r="251" spans="9:18" s="36" customFormat="1" ht="15.75">
      <c r="I251" s="35">
        <v>42</v>
      </c>
      <c r="J251" s="36" t="s">
        <v>118</v>
      </c>
      <c r="K251" s="37"/>
      <c r="L251" s="37"/>
      <c r="M251" s="171">
        <v>0</v>
      </c>
      <c r="N251" s="171">
        <v>0</v>
      </c>
      <c r="O251" s="171">
        <v>127652.75</v>
      </c>
      <c r="P251" s="38"/>
      <c r="Q251" s="42"/>
      <c r="R251" s="42"/>
    </row>
    <row r="252" spans="9:18" s="36" customFormat="1" ht="31.5">
      <c r="I252" s="55"/>
      <c r="J252" s="56" t="s">
        <v>311</v>
      </c>
      <c r="K252" s="57"/>
      <c r="L252" s="57"/>
      <c r="M252" s="170">
        <f t="shared" ref="M252:O253" si="36">M253</f>
        <v>0</v>
      </c>
      <c r="N252" s="170">
        <f>N253</f>
        <v>0</v>
      </c>
      <c r="O252" s="170">
        <f t="shared" si="36"/>
        <v>0</v>
      </c>
      <c r="P252" s="38"/>
      <c r="Q252" s="42"/>
      <c r="R252" s="42"/>
    </row>
    <row r="253" spans="9:18" s="36" customFormat="1" ht="15.75">
      <c r="I253" s="35">
        <v>4</v>
      </c>
      <c r="J253" s="36" t="s">
        <v>12</v>
      </c>
      <c r="K253" s="37"/>
      <c r="L253" s="37"/>
      <c r="M253" s="171">
        <f t="shared" si="36"/>
        <v>0</v>
      </c>
      <c r="N253" s="171">
        <f t="shared" si="36"/>
        <v>0</v>
      </c>
      <c r="O253" s="171">
        <f t="shared" si="36"/>
        <v>0</v>
      </c>
      <c r="P253" s="38"/>
      <c r="Q253" s="42"/>
      <c r="R253" s="42"/>
    </row>
    <row r="254" spans="9:18" s="36" customFormat="1" ht="15.75">
      <c r="I254" s="35">
        <v>42</v>
      </c>
      <c r="J254" s="36" t="s">
        <v>21</v>
      </c>
      <c r="K254" s="37"/>
      <c r="L254" s="37"/>
      <c r="M254" s="171">
        <v>0</v>
      </c>
      <c r="N254" s="171">
        <v>0</v>
      </c>
      <c r="O254" s="171">
        <v>0</v>
      </c>
      <c r="P254" s="38"/>
      <c r="Q254" s="42"/>
      <c r="R254" s="42"/>
    </row>
    <row r="255" spans="9:18" s="36" customFormat="1" ht="15.75">
      <c r="I255" s="25" t="s">
        <v>293</v>
      </c>
      <c r="J255" s="25" t="s">
        <v>294</v>
      </c>
      <c r="K255" s="16"/>
      <c r="L255" s="16"/>
      <c r="M255" s="167">
        <f>M256</f>
        <v>225000</v>
      </c>
      <c r="N255" s="167">
        <f>N256</f>
        <v>0</v>
      </c>
      <c r="O255" s="167">
        <f>O256</f>
        <v>0</v>
      </c>
      <c r="P255" s="38"/>
      <c r="Q255" s="42"/>
      <c r="R255" s="42"/>
    </row>
    <row r="256" spans="9:18" s="36" customFormat="1" ht="15.75">
      <c r="I256" s="114" t="s">
        <v>55</v>
      </c>
      <c r="J256" s="115"/>
      <c r="K256" s="116"/>
      <c r="L256" s="116"/>
      <c r="M256" s="168">
        <f>M257+M260</f>
        <v>225000</v>
      </c>
      <c r="N256" s="270">
        <f>N257+N260</f>
        <v>0</v>
      </c>
      <c r="O256" s="270">
        <f>O257+O260</f>
        <v>0</v>
      </c>
      <c r="P256" s="38"/>
      <c r="Q256" s="42"/>
      <c r="R256" s="42"/>
    </row>
    <row r="257" spans="1:257" s="36" customFormat="1" ht="15.75">
      <c r="I257" s="55"/>
      <c r="J257" s="56" t="s">
        <v>304</v>
      </c>
      <c r="K257" s="57"/>
      <c r="L257" s="57"/>
      <c r="M257" s="170">
        <f t="shared" ref="M257:O258" si="37">M258</f>
        <v>0</v>
      </c>
      <c r="N257" s="170">
        <f>N258</f>
        <v>0</v>
      </c>
      <c r="O257" s="170">
        <f t="shared" si="37"/>
        <v>0</v>
      </c>
      <c r="P257" s="38"/>
      <c r="Q257" s="42"/>
      <c r="R257" s="42"/>
    </row>
    <row r="258" spans="1:257" s="36" customFormat="1" ht="15.75">
      <c r="I258" s="35">
        <v>4</v>
      </c>
      <c r="J258" s="36" t="s">
        <v>12</v>
      </c>
      <c r="K258" s="37"/>
      <c r="L258" s="37"/>
      <c r="M258" s="171">
        <f t="shared" si="37"/>
        <v>0</v>
      </c>
      <c r="N258" s="171">
        <f t="shared" si="37"/>
        <v>0</v>
      </c>
      <c r="O258" s="171">
        <f t="shared" si="37"/>
        <v>0</v>
      </c>
      <c r="P258" s="38"/>
      <c r="Q258" s="42"/>
      <c r="R258" s="42"/>
    </row>
    <row r="259" spans="1:257" s="36" customFormat="1" ht="15.75">
      <c r="I259" s="35">
        <v>42</v>
      </c>
      <c r="J259" s="36" t="s">
        <v>118</v>
      </c>
      <c r="K259" s="37"/>
      <c r="L259" s="37"/>
      <c r="M259" s="171">
        <v>0</v>
      </c>
      <c r="N259" s="171">
        <v>0</v>
      </c>
      <c r="O259" s="171">
        <v>0</v>
      </c>
      <c r="P259" s="38"/>
      <c r="Q259" s="42"/>
      <c r="R259" s="42"/>
    </row>
    <row r="260" spans="1:257" s="36" customFormat="1" ht="15.75">
      <c r="I260" s="55"/>
      <c r="J260" s="56" t="s">
        <v>305</v>
      </c>
      <c r="K260" s="57"/>
      <c r="L260" s="57"/>
      <c r="M260" s="170">
        <f t="shared" ref="M260:O261" si="38">M261</f>
        <v>225000</v>
      </c>
      <c r="N260" s="170">
        <f>N261</f>
        <v>0</v>
      </c>
      <c r="O260" s="170">
        <f>O261</f>
        <v>0</v>
      </c>
      <c r="P260" s="38"/>
      <c r="Q260" s="42"/>
      <c r="R260" s="42"/>
    </row>
    <row r="261" spans="1:257" s="36" customFormat="1" ht="15.75">
      <c r="I261" s="35">
        <v>4</v>
      </c>
      <c r="J261" s="36" t="s">
        <v>12</v>
      </c>
      <c r="K261" s="37"/>
      <c r="L261" s="37"/>
      <c r="M261" s="171">
        <f t="shared" si="38"/>
        <v>225000</v>
      </c>
      <c r="N261" s="171">
        <f t="shared" si="38"/>
        <v>0</v>
      </c>
      <c r="O261" s="171">
        <f t="shared" si="38"/>
        <v>0</v>
      </c>
      <c r="P261" s="38"/>
      <c r="Q261" s="42"/>
      <c r="R261" s="42"/>
    </row>
    <row r="262" spans="1:257" s="36" customFormat="1" ht="15.75">
      <c r="I262" s="35">
        <v>42</v>
      </c>
      <c r="J262" s="36" t="s">
        <v>21</v>
      </c>
      <c r="K262" s="37"/>
      <c r="L262" s="37"/>
      <c r="M262" s="171">
        <v>225000</v>
      </c>
      <c r="N262" s="171">
        <v>0</v>
      </c>
      <c r="O262" s="171">
        <v>0</v>
      </c>
      <c r="P262" s="38"/>
      <c r="Q262" s="42"/>
      <c r="R262" s="42"/>
    </row>
    <row r="263" spans="1:257" s="36" customFormat="1" ht="30.75" customHeight="1">
      <c r="A263" s="22"/>
      <c r="B263" s="22"/>
      <c r="C263" s="22"/>
      <c r="D263" s="22"/>
      <c r="E263" s="22"/>
      <c r="F263" s="22"/>
      <c r="G263" s="22"/>
      <c r="H263" s="22"/>
      <c r="I263" s="47" t="s">
        <v>56</v>
      </c>
      <c r="J263" s="22" t="s">
        <v>138</v>
      </c>
      <c r="K263" s="48" t="e">
        <f>K264+K332+K368+K390</f>
        <v>#REF!</v>
      </c>
      <c r="L263" s="48"/>
      <c r="M263" s="178">
        <f>SUM(M264+M332+M368+M390)</f>
        <v>1748143.11</v>
      </c>
      <c r="N263" s="178">
        <f>N264+N332+N368+N390</f>
        <v>1058476.01</v>
      </c>
      <c r="O263" s="178">
        <f>O264+O332+O368+O390</f>
        <v>1051136.51</v>
      </c>
      <c r="P263" s="49" t="e">
        <f>M263/K263*100</f>
        <v>#REF!</v>
      </c>
      <c r="Q263" s="38"/>
      <c r="R263" s="38"/>
    </row>
    <row r="264" spans="1:257" s="36" customFormat="1" ht="29.25" customHeight="1">
      <c r="A264" s="50"/>
      <c r="B264" s="50"/>
      <c r="C264" s="50"/>
      <c r="D264" s="50"/>
      <c r="E264" s="50"/>
      <c r="F264" s="50"/>
      <c r="G264" s="50"/>
      <c r="H264" s="50"/>
      <c r="I264" s="79" t="s">
        <v>57</v>
      </c>
      <c r="J264" s="25" t="s">
        <v>138</v>
      </c>
      <c r="K264" s="51" t="e">
        <f>K265+K299</f>
        <v>#REF!</v>
      </c>
      <c r="L264" s="51"/>
      <c r="M264" s="179">
        <f>M265+M287+M299</f>
        <v>1267423.6500000001</v>
      </c>
      <c r="N264" s="179">
        <f>N265+N299+N287</f>
        <v>675856.3</v>
      </c>
      <c r="O264" s="179">
        <f>O265+O299+O287</f>
        <v>675856.3</v>
      </c>
      <c r="P264" s="52" t="e">
        <f>M264/K264*100</f>
        <v>#REF!</v>
      </c>
      <c r="Q264" s="38"/>
      <c r="R264" s="38"/>
    </row>
    <row r="265" spans="1:257" s="2" customFormat="1" ht="18" customHeight="1">
      <c r="A265" s="46"/>
      <c r="B265" s="46"/>
      <c r="C265" s="46"/>
      <c r="D265" s="46"/>
      <c r="E265" s="46"/>
      <c r="F265" s="46"/>
      <c r="G265" s="46"/>
      <c r="H265" s="46"/>
      <c r="I265" s="22" t="s">
        <v>58</v>
      </c>
      <c r="J265" s="22" t="s">
        <v>130</v>
      </c>
      <c r="K265" s="23" t="e">
        <f>K288</f>
        <v>#REF!</v>
      </c>
      <c r="L265" s="23"/>
      <c r="M265" s="166">
        <f>M266+M276</f>
        <v>1029567.35</v>
      </c>
      <c r="N265" s="166">
        <f>N266+N276</f>
        <v>438000</v>
      </c>
      <c r="O265" s="166">
        <f>O266+O276</f>
        <v>438000</v>
      </c>
      <c r="P265" s="24" t="e">
        <f>M265/K265*100</f>
        <v>#REF!</v>
      </c>
      <c r="Q265" s="83"/>
      <c r="R265" s="83"/>
    </row>
    <row r="266" spans="1:257" s="64" customFormat="1" ht="15.75">
      <c r="A266" s="60"/>
      <c r="B266" s="60"/>
      <c r="C266" s="60"/>
      <c r="D266" s="60"/>
      <c r="E266" s="60"/>
      <c r="F266" s="60"/>
      <c r="G266" s="60"/>
      <c r="H266" s="60"/>
      <c r="I266" s="61" t="s">
        <v>59</v>
      </c>
      <c r="J266" s="61" t="s">
        <v>131</v>
      </c>
      <c r="K266" s="62" t="e">
        <f>K269</f>
        <v>#REF!</v>
      </c>
      <c r="L266" s="62"/>
      <c r="M266" s="186">
        <f>M267</f>
        <v>446000</v>
      </c>
      <c r="N266" s="186">
        <f>N267+N277</f>
        <v>438000</v>
      </c>
      <c r="O266" s="186">
        <f>O267+O277</f>
        <v>438000</v>
      </c>
      <c r="P266" s="63" t="e">
        <f>M266/K266*100</f>
        <v>#REF!</v>
      </c>
      <c r="Q266" s="83"/>
      <c r="R266" s="83"/>
      <c r="S266" s="2"/>
      <c r="T266" s="2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  <c r="HU266" s="60"/>
      <c r="HV266" s="60"/>
      <c r="HW266" s="60"/>
      <c r="HX266" s="60"/>
      <c r="HY266" s="60"/>
      <c r="HZ266" s="60"/>
      <c r="IA266" s="60"/>
      <c r="IB266" s="60"/>
      <c r="IC266" s="60"/>
      <c r="ID266" s="60"/>
      <c r="IE266" s="60"/>
      <c r="IF266" s="60"/>
      <c r="IG266" s="60"/>
      <c r="IH266" s="60"/>
      <c r="II266" s="60"/>
      <c r="IJ266" s="60"/>
      <c r="IK266" s="60"/>
      <c r="IL266" s="60"/>
      <c r="IM266" s="60"/>
      <c r="IN266" s="60"/>
      <c r="IO266" s="60"/>
      <c r="IP266" s="60"/>
      <c r="IQ266" s="60"/>
      <c r="IR266" s="60"/>
      <c r="IS266" s="60"/>
      <c r="IT266" s="60"/>
      <c r="IU266" s="60"/>
      <c r="IV266" s="60"/>
      <c r="IW266" s="60"/>
    </row>
    <row r="267" spans="1:257" s="2" customFormat="1" ht="15.75">
      <c r="A267" s="45"/>
      <c r="B267" s="45"/>
      <c r="C267" s="45"/>
      <c r="D267" s="45"/>
      <c r="E267" s="45"/>
      <c r="F267" s="45"/>
      <c r="G267" s="45"/>
      <c r="H267" s="45"/>
      <c r="I267" s="114" t="s">
        <v>100</v>
      </c>
      <c r="J267" s="115"/>
      <c r="K267" s="116"/>
      <c r="L267" s="116"/>
      <c r="M267" s="168">
        <f>M268+M273</f>
        <v>446000</v>
      </c>
      <c r="N267" s="168">
        <f>N268+N273</f>
        <v>438000</v>
      </c>
      <c r="O267" s="168">
        <f>O268+O273</f>
        <v>438000</v>
      </c>
      <c r="P267" s="30"/>
      <c r="Q267" s="83"/>
      <c r="R267" s="83"/>
    </row>
    <row r="268" spans="1:257" s="59" customFormat="1" ht="18" customHeight="1">
      <c r="A268" s="54"/>
      <c r="B268" s="54"/>
      <c r="C268" s="54"/>
      <c r="D268" s="54"/>
      <c r="E268" s="54"/>
      <c r="F268" s="54"/>
      <c r="G268" s="54"/>
      <c r="H268" s="54"/>
      <c r="I268" s="55"/>
      <c r="J268" s="56" t="s">
        <v>304</v>
      </c>
      <c r="K268" s="57"/>
      <c r="L268" s="57"/>
      <c r="M268" s="170">
        <f>M269</f>
        <v>414090.86</v>
      </c>
      <c r="N268" s="170">
        <f t="shared" ref="N268:O268" si="39">N269</f>
        <v>406090.86</v>
      </c>
      <c r="O268" s="170">
        <f t="shared" si="39"/>
        <v>406090.86</v>
      </c>
      <c r="P268" s="58"/>
      <c r="Q268" s="83"/>
      <c r="R268" s="83"/>
      <c r="S268" s="2"/>
      <c r="T268" s="2"/>
    </row>
    <row r="269" spans="1:257" s="36" customFormat="1" ht="15.75">
      <c r="I269" s="35">
        <v>3</v>
      </c>
      <c r="J269" s="36" t="s">
        <v>11</v>
      </c>
      <c r="K269" s="37" t="e">
        <f>#REF!+K270</f>
        <v>#REF!</v>
      </c>
      <c r="L269" s="37"/>
      <c r="M269" s="171">
        <f>M270+M272</f>
        <v>414090.86</v>
      </c>
      <c r="N269" s="171">
        <f>N270+N272</f>
        <v>406090.86</v>
      </c>
      <c r="O269" s="171">
        <f>O270+O272</f>
        <v>406090.86</v>
      </c>
      <c r="P269" s="38" t="e">
        <f>M269/K269*100</f>
        <v>#REF!</v>
      </c>
      <c r="Q269" s="38"/>
      <c r="R269" s="38"/>
    </row>
    <row r="270" spans="1:257" s="36" customFormat="1" ht="15.75">
      <c r="I270" s="35">
        <v>36</v>
      </c>
      <c r="J270" s="36" t="s">
        <v>119</v>
      </c>
      <c r="K270" s="37" t="e">
        <f>#REF!</f>
        <v>#REF!</v>
      </c>
      <c r="L270" s="37"/>
      <c r="M270" s="171">
        <v>406090.86</v>
      </c>
      <c r="N270" s="171">
        <v>406090.86</v>
      </c>
      <c r="O270" s="171">
        <v>406090.86</v>
      </c>
      <c r="P270" s="38" t="e">
        <f>M270/K270*100</f>
        <v>#REF!</v>
      </c>
      <c r="Q270" s="38"/>
      <c r="R270" s="38"/>
    </row>
    <row r="271" spans="1:257" s="43" customFormat="1" hidden="1">
      <c r="M271" s="187"/>
      <c r="N271" s="187"/>
      <c r="O271" s="187"/>
    </row>
    <row r="272" spans="1:257" s="43" customFormat="1" ht="15.75">
      <c r="I272" s="93">
        <v>37</v>
      </c>
      <c r="J272" s="94" t="s">
        <v>149</v>
      </c>
      <c r="K272" s="44"/>
      <c r="L272" s="44"/>
      <c r="M272" s="188">
        <v>8000</v>
      </c>
      <c r="N272" s="188">
        <v>0</v>
      </c>
      <c r="O272" s="188">
        <v>0</v>
      </c>
    </row>
    <row r="273" spans="1:257" s="59" customFormat="1" ht="18" customHeight="1">
      <c r="A273" s="54"/>
      <c r="B273" s="54"/>
      <c r="C273" s="54"/>
      <c r="D273" s="54"/>
      <c r="E273" s="54"/>
      <c r="F273" s="54"/>
      <c r="G273" s="54"/>
      <c r="H273" s="54"/>
      <c r="I273" s="55"/>
      <c r="J273" s="56" t="s">
        <v>305</v>
      </c>
      <c r="K273" s="57"/>
      <c r="L273" s="57"/>
      <c r="M273" s="170">
        <f>M274</f>
        <v>31909.14</v>
      </c>
      <c r="N273" s="170">
        <f t="shared" ref="N273:O273" si="40">N274</f>
        <v>31909.14</v>
      </c>
      <c r="O273" s="170">
        <f t="shared" si="40"/>
        <v>31909.14</v>
      </c>
      <c r="P273" s="58"/>
      <c r="Q273" s="83"/>
      <c r="R273" s="83"/>
      <c r="S273" s="2"/>
      <c r="T273" s="2"/>
    </row>
    <row r="274" spans="1:257" s="36" customFormat="1" ht="15.75">
      <c r="I274" s="35">
        <v>3</v>
      </c>
      <c r="J274" s="36" t="s">
        <v>11</v>
      </c>
      <c r="K274" s="37" t="e">
        <f>#REF!+K275</f>
        <v>#REF!</v>
      </c>
      <c r="L274" s="37"/>
      <c r="M274" s="171">
        <f>M275</f>
        <v>31909.14</v>
      </c>
      <c r="N274" s="171">
        <f>N275+N277</f>
        <v>31909.14</v>
      </c>
      <c r="O274" s="171">
        <f>O275+O277</f>
        <v>31909.14</v>
      </c>
      <c r="P274" s="38" t="e">
        <f>M274/K274*100</f>
        <v>#REF!</v>
      </c>
      <c r="Q274" s="38"/>
      <c r="R274" s="38"/>
    </row>
    <row r="275" spans="1:257" s="36" customFormat="1" ht="15.75">
      <c r="I275" s="35">
        <v>36</v>
      </c>
      <c r="J275" s="36" t="s">
        <v>119</v>
      </c>
      <c r="K275" s="37" t="e">
        <f>#REF!</f>
        <v>#REF!</v>
      </c>
      <c r="L275" s="37"/>
      <c r="M275" s="171">
        <v>31909.14</v>
      </c>
      <c r="N275" s="171">
        <v>31909.14</v>
      </c>
      <c r="O275" s="171">
        <v>31909.14</v>
      </c>
      <c r="P275" s="38" t="e">
        <f>M275/K275*100</f>
        <v>#REF!</v>
      </c>
      <c r="Q275" s="38"/>
      <c r="R275" s="38"/>
    </row>
    <row r="276" spans="1:257" s="43" customFormat="1" ht="15.75">
      <c r="I276" s="267" t="s">
        <v>281</v>
      </c>
      <c r="J276" s="267" t="s">
        <v>282</v>
      </c>
      <c r="K276" s="267"/>
      <c r="L276" s="267"/>
      <c r="M276" s="268">
        <f>M277</f>
        <v>583567.35</v>
      </c>
      <c r="N276" s="268">
        <f t="shared" ref="M276:O278" si="41">N277</f>
        <v>0</v>
      </c>
      <c r="O276" s="268">
        <f t="shared" si="41"/>
        <v>0</v>
      </c>
    </row>
    <row r="277" spans="1:257" s="2" customFormat="1" ht="15.75">
      <c r="A277" s="45"/>
      <c r="B277" s="45"/>
      <c r="C277" s="45"/>
      <c r="D277" s="45"/>
      <c r="E277" s="45"/>
      <c r="F277" s="45"/>
      <c r="G277" s="45"/>
      <c r="H277" s="45"/>
      <c r="I277" s="114" t="s">
        <v>100</v>
      </c>
      <c r="J277" s="115"/>
      <c r="K277" s="116"/>
      <c r="L277" s="116"/>
      <c r="M277" s="168">
        <f>M278+M281+M284</f>
        <v>583567.35</v>
      </c>
      <c r="N277" s="168">
        <f t="shared" si="41"/>
        <v>0</v>
      </c>
      <c r="O277" s="168">
        <f t="shared" si="41"/>
        <v>0</v>
      </c>
      <c r="P277" s="30"/>
      <c r="Q277" s="83"/>
      <c r="R277" s="83"/>
    </row>
    <row r="278" spans="1:257" s="2" customFormat="1" ht="15.75">
      <c r="A278" s="45"/>
      <c r="B278" s="45"/>
      <c r="C278" s="45"/>
      <c r="D278" s="45"/>
      <c r="E278" s="45"/>
      <c r="F278" s="45"/>
      <c r="G278" s="45"/>
      <c r="H278" s="45"/>
      <c r="I278" s="104"/>
      <c r="J278" s="105" t="s">
        <v>296</v>
      </c>
      <c r="K278" s="106"/>
      <c r="L278" s="106"/>
      <c r="M278" s="185">
        <f t="shared" si="41"/>
        <v>0</v>
      </c>
      <c r="N278" s="185">
        <f t="shared" si="41"/>
        <v>0</v>
      </c>
      <c r="O278" s="185">
        <f t="shared" si="41"/>
        <v>0</v>
      </c>
      <c r="P278" s="30"/>
      <c r="Q278" s="83"/>
      <c r="R278" s="83"/>
    </row>
    <row r="279" spans="1:257" s="43" customFormat="1" ht="15.75">
      <c r="I279" s="93">
        <v>4</v>
      </c>
      <c r="J279" s="94" t="s">
        <v>12</v>
      </c>
      <c r="K279" s="94"/>
      <c r="L279" s="94"/>
      <c r="M279" s="188">
        <f>M280</f>
        <v>0</v>
      </c>
      <c r="N279" s="188">
        <v>0</v>
      </c>
      <c r="O279" s="188">
        <v>0</v>
      </c>
      <c r="P279" s="119"/>
    </row>
    <row r="280" spans="1:257" s="43" customFormat="1" ht="15.75">
      <c r="I280" s="93">
        <v>42</v>
      </c>
      <c r="J280" s="94" t="s">
        <v>21</v>
      </c>
      <c r="K280" s="94"/>
      <c r="L280" s="94"/>
      <c r="M280" s="188">
        <v>0</v>
      </c>
      <c r="N280" s="188">
        <v>0</v>
      </c>
      <c r="O280" s="188">
        <v>0</v>
      </c>
      <c r="P280" s="119"/>
    </row>
    <row r="281" spans="1:257" s="43" customFormat="1" ht="15.75">
      <c r="I281" s="104"/>
      <c r="J281" s="105" t="s">
        <v>305</v>
      </c>
      <c r="K281" s="106"/>
      <c r="L281" s="106"/>
      <c r="M281" s="185">
        <f t="shared" ref="M281:O281" si="42">M282</f>
        <v>171700</v>
      </c>
      <c r="N281" s="185">
        <f t="shared" si="42"/>
        <v>0</v>
      </c>
      <c r="O281" s="185">
        <f t="shared" si="42"/>
        <v>0</v>
      </c>
    </row>
    <row r="282" spans="1:257" s="43" customFormat="1" ht="15.75">
      <c r="I282" s="93">
        <v>4</v>
      </c>
      <c r="J282" s="94" t="s">
        <v>12</v>
      </c>
      <c r="K282" s="94"/>
      <c r="L282" s="94"/>
      <c r="M282" s="188">
        <f>M283</f>
        <v>171700</v>
      </c>
      <c r="N282" s="188">
        <v>0</v>
      </c>
      <c r="O282" s="188">
        <v>0</v>
      </c>
    </row>
    <row r="283" spans="1:257" s="43" customFormat="1" ht="15.75">
      <c r="I283" s="93">
        <v>42</v>
      </c>
      <c r="J283" s="94" t="s">
        <v>21</v>
      </c>
      <c r="K283" s="94"/>
      <c r="L283" s="94"/>
      <c r="M283" s="188">
        <v>171700</v>
      </c>
      <c r="N283" s="188">
        <v>0</v>
      </c>
      <c r="O283" s="188">
        <v>0</v>
      </c>
    </row>
    <row r="284" spans="1:257" s="43" customFormat="1" ht="15.75">
      <c r="I284" s="104"/>
      <c r="J284" s="284" t="s">
        <v>304</v>
      </c>
      <c r="K284" s="106"/>
      <c r="L284" s="106"/>
      <c r="M284" s="185">
        <f t="shared" ref="M284:O284" si="43">M285</f>
        <v>411867.35</v>
      </c>
      <c r="N284" s="185">
        <f t="shared" si="43"/>
        <v>0</v>
      </c>
      <c r="O284" s="185">
        <f t="shared" si="43"/>
        <v>0</v>
      </c>
    </row>
    <row r="285" spans="1:257" s="43" customFormat="1" ht="15.75">
      <c r="I285" s="93">
        <v>4</v>
      </c>
      <c r="J285" s="94" t="s">
        <v>12</v>
      </c>
      <c r="K285" s="94"/>
      <c r="L285" s="94"/>
      <c r="M285" s="188">
        <f>M286</f>
        <v>411867.35</v>
      </c>
      <c r="N285" s="188">
        <v>0</v>
      </c>
      <c r="O285" s="188">
        <v>0</v>
      </c>
    </row>
    <row r="286" spans="1:257" s="43" customFormat="1" ht="15.75">
      <c r="I286" s="93">
        <v>42</v>
      </c>
      <c r="J286" s="94" t="s">
        <v>21</v>
      </c>
      <c r="K286" s="94"/>
      <c r="L286" s="94"/>
      <c r="M286" s="188">
        <v>411867.35</v>
      </c>
      <c r="N286" s="188">
        <v>0</v>
      </c>
      <c r="O286" s="188">
        <v>0</v>
      </c>
    </row>
    <row r="287" spans="1:257" s="2" customFormat="1" ht="18" customHeight="1">
      <c r="A287" s="46"/>
      <c r="B287" s="46"/>
      <c r="C287" s="46"/>
      <c r="D287" s="46"/>
      <c r="E287" s="46"/>
      <c r="F287" s="46"/>
      <c r="G287" s="46"/>
      <c r="H287" s="46"/>
      <c r="I287" s="22" t="s">
        <v>62</v>
      </c>
      <c r="J287" s="22" t="s">
        <v>132</v>
      </c>
      <c r="K287" s="23" t="e">
        <f>K299</f>
        <v>#REF!</v>
      </c>
      <c r="L287" s="23"/>
      <c r="M287" s="166">
        <f>M288+M294</f>
        <v>120000</v>
      </c>
      <c r="N287" s="166">
        <f>N288+N294</f>
        <v>120000</v>
      </c>
      <c r="O287" s="166">
        <f>O288+O294</f>
        <v>120000</v>
      </c>
      <c r="P287" s="24" t="e">
        <f>M287/K287*100</f>
        <v>#REF!</v>
      </c>
      <c r="Q287" s="83"/>
      <c r="R287" s="83"/>
    </row>
    <row r="288" spans="1:257" s="64" customFormat="1" ht="15.75">
      <c r="A288" s="60"/>
      <c r="B288" s="60"/>
      <c r="C288" s="60"/>
      <c r="D288" s="60"/>
      <c r="E288" s="60"/>
      <c r="F288" s="60"/>
      <c r="G288" s="60"/>
      <c r="H288" s="60"/>
      <c r="I288" s="61" t="s">
        <v>63</v>
      </c>
      <c r="J288" s="61" t="s">
        <v>129</v>
      </c>
      <c r="K288" s="62" t="e">
        <f>K291</f>
        <v>#REF!</v>
      </c>
      <c r="L288" s="62"/>
      <c r="M288" s="186">
        <f>M289</f>
        <v>20000</v>
      </c>
      <c r="N288" s="186">
        <f>N291</f>
        <v>20000</v>
      </c>
      <c r="O288" s="186">
        <f>O291</f>
        <v>20000</v>
      </c>
      <c r="P288" s="63" t="e">
        <f>M288/K288*100</f>
        <v>#REF!</v>
      </c>
      <c r="Q288" s="83"/>
      <c r="R288" s="83"/>
      <c r="S288" s="2"/>
      <c r="T288" s="2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  <c r="HU288" s="60"/>
      <c r="HV288" s="60"/>
      <c r="HW288" s="60"/>
      <c r="HX288" s="60"/>
      <c r="HY288" s="60"/>
      <c r="HZ288" s="60"/>
      <c r="IA288" s="60"/>
      <c r="IB288" s="60"/>
      <c r="IC288" s="60"/>
      <c r="ID288" s="60"/>
      <c r="IE288" s="60"/>
      <c r="IF288" s="60"/>
      <c r="IG288" s="60"/>
      <c r="IH288" s="60"/>
      <c r="II288" s="60"/>
      <c r="IJ288" s="60"/>
      <c r="IK288" s="60"/>
      <c r="IL288" s="60"/>
      <c r="IM288" s="60"/>
      <c r="IN288" s="60"/>
      <c r="IO288" s="60"/>
      <c r="IP288" s="60"/>
      <c r="IQ288" s="60"/>
      <c r="IR288" s="60"/>
      <c r="IS288" s="60"/>
      <c r="IT288" s="60"/>
      <c r="IU288" s="60"/>
      <c r="IV288" s="60"/>
      <c r="IW288" s="60"/>
    </row>
    <row r="289" spans="1:20" s="2" customFormat="1" ht="15.75">
      <c r="A289" s="45"/>
      <c r="B289" s="45"/>
      <c r="C289" s="45"/>
      <c r="D289" s="45"/>
      <c r="E289" s="45"/>
      <c r="F289" s="45"/>
      <c r="G289" s="45"/>
      <c r="H289" s="45"/>
      <c r="I289" s="114" t="s">
        <v>64</v>
      </c>
      <c r="J289" s="115"/>
      <c r="K289" s="116"/>
      <c r="L289" s="116"/>
      <c r="M289" s="168">
        <f>M290</f>
        <v>20000</v>
      </c>
      <c r="N289" s="168">
        <f t="shared" ref="N289:O291" si="44">N290</f>
        <v>20000</v>
      </c>
      <c r="O289" s="168">
        <f t="shared" si="44"/>
        <v>20000</v>
      </c>
      <c r="P289" s="30"/>
      <c r="Q289" s="83"/>
      <c r="R289" s="83"/>
    </row>
    <row r="290" spans="1:20" s="59" customFormat="1" ht="18" customHeight="1">
      <c r="A290" s="54"/>
      <c r="B290" s="54"/>
      <c r="C290" s="54"/>
      <c r="D290" s="54"/>
      <c r="E290" s="54"/>
      <c r="F290" s="54"/>
      <c r="G290" s="54"/>
      <c r="H290" s="54"/>
      <c r="I290" s="55"/>
      <c r="J290" s="56" t="s">
        <v>304</v>
      </c>
      <c r="K290" s="57"/>
      <c r="L290" s="57"/>
      <c r="M290" s="170">
        <f>M291</f>
        <v>20000</v>
      </c>
      <c r="N290" s="170">
        <f t="shared" si="44"/>
        <v>20000</v>
      </c>
      <c r="O290" s="170">
        <f t="shared" si="44"/>
        <v>20000</v>
      </c>
      <c r="P290" s="58"/>
      <c r="Q290" s="83"/>
      <c r="R290" s="83"/>
      <c r="S290" s="2"/>
      <c r="T290" s="2"/>
    </row>
    <row r="291" spans="1:20" s="36" customFormat="1" ht="15.75">
      <c r="I291" s="35">
        <v>3</v>
      </c>
      <c r="J291" s="36" t="s">
        <v>11</v>
      </c>
      <c r="K291" s="37" t="e">
        <f>#REF!+K292</f>
        <v>#REF!</v>
      </c>
      <c r="L291" s="37"/>
      <c r="M291" s="171">
        <f>+M292</f>
        <v>20000</v>
      </c>
      <c r="N291" s="171">
        <f t="shared" si="44"/>
        <v>20000</v>
      </c>
      <c r="O291" s="171">
        <f t="shared" si="44"/>
        <v>20000</v>
      </c>
      <c r="P291" s="38" t="e">
        <f>M291/K291*100</f>
        <v>#REF!</v>
      </c>
      <c r="Q291" s="38"/>
      <c r="R291" s="38"/>
    </row>
    <row r="292" spans="1:20" s="36" customFormat="1" ht="15.75">
      <c r="I292" s="35">
        <v>36</v>
      </c>
      <c r="J292" s="36" t="s">
        <v>119</v>
      </c>
      <c r="K292" s="37" t="e">
        <f>#REF!</f>
        <v>#REF!</v>
      </c>
      <c r="L292" s="37"/>
      <c r="M292" s="171">
        <v>20000</v>
      </c>
      <c r="N292" s="171">
        <v>20000</v>
      </c>
      <c r="O292" s="171">
        <v>20000</v>
      </c>
      <c r="P292" s="38" t="e">
        <f>M292/K292*100</f>
        <v>#REF!</v>
      </c>
      <c r="Q292" s="38"/>
      <c r="R292" s="38"/>
    </row>
    <row r="293" spans="1:20" s="43" customFormat="1" hidden="1">
      <c r="M293" s="187"/>
      <c r="N293" s="189"/>
      <c r="O293" s="189"/>
    </row>
    <row r="294" spans="1:20" s="43" customFormat="1" ht="15.75">
      <c r="I294" s="269" t="s">
        <v>284</v>
      </c>
      <c r="J294" s="61" t="s">
        <v>283</v>
      </c>
      <c r="K294" s="62" t="e">
        <f>K297</f>
        <v>#REF!</v>
      </c>
      <c r="L294" s="62"/>
      <c r="M294" s="186">
        <f>M295</f>
        <v>100000</v>
      </c>
      <c r="N294" s="186">
        <f>N297</f>
        <v>100000</v>
      </c>
      <c r="O294" s="186">
        <f>O297</f>
        <v>100000</v>
      </c>
    </row>
    <row r="295" spans="1:20" s="43" customFormat="1" ht="15.75">
      <c r="I295" s="114" t="s">
        <v>64</v>
      </c>
      <c r="J295" s="115"/>
      <c r="K295" s="116"/>
      <c r="L295" s="116"/>
      <c r="M295" s="168">
        <f>M296</f>
        <v>100000</v>
      </c>
      <c r="N295" s="168">
        <f t="shared" ref="N295:O297" si="45">N296</f>
        <v>100000</v>
      </c>
      <c r="O295" s="168">
        <f t="shared" si="45"/>
        <v>100000</v>
      </c>
    </row>
    <row r="296" spans="1:20" s="43" customFormat="1" ht="15.75">
      <c r="I296" s="55"/>
      <c r="J296" s="56" t="s">
        <v>304</v>
      </c>
      <c r="K296" s="57"/>
      <c r="L296" s="57"/>
      <c r="M296" s="170">
        <f>M297</f>
        <v>100000</v>
      </c>
      <c r="N296" s="170">
        <f t="shared" si="45"/>
        <v>100000</v>
      </c>
      <c r="O296" s="170">
        <f t="shared" si="45"/>
        <v>100000</v>
      </c>
    </row>
    <row r="297" spans="1:20" s="43" customFormat="1" ht="15.75">
      <c r="I297" s="35">
        <v>3</v>
      </c>
      <c r="J297" s="36" t="s">
        <v>11</v>
      </c>
      <c r="K297" s="37" t="e">
        <f>#REF!+K298</f>
        <v>#REF!</v>
      </c>
      <c r="L297" s="37"/>
      <c r="M297" s="171">
        <f>+M298</f>
        <v>100000</v>
      </c>
      <c r="N297" s="171">
        <f t="shared" si="45"/>
        <v>100000</v>
      </c>
      <c r="O297" s="171">
        <f t="shared" si="45"/>
        <v>100000</v>
      </c>
    </row>
    <row r="298" spans="1:20" s="43" customFormat="1" ht="15.75">
      <c r="I298" s="35">
        <v>36</v>
      </c>
      <c r="J298" s="36" t="s">
        <v>119</v>
      </c>
      <c r="K298" s="37" t="e">
        <f>#REF!</f>
        <v>#REF!</v>
      </c>
      <c r="L298" s="37"/>
      <c r="M298" s="171">
        <v>100000</v>
      </c>
      <c r="N298" s="171">
        <v>100000</v>
      </c>
      <c r="O298" s="171">
        <v>100000</v>
      </c>
    </row>
    <row r="299" spans="1:20" s="2" customFormat="1" ht="18" customHeight="1">
      <c r="A299" s="46"/>
      <c r="B299" s="46"/>
      <c r="C299" s="46"/>
      <c r="D299" s="46"/>
      <c r="E299" s="46"/>
      <c r="F299" s="46"/>
      <c r="G299" s="46"/>
      <c r="H299" s="46"/>
      <c r="I299" s="22" t="s">
        <v>65</v>
      </c>
      <c r="J299" s="22" t="s">
        <v>357</v>
      </c>
      <c r="K299" s="23" t="e">
        <f>K300</f>
        <v>#REF!</v>
      </c>
      <c r="L299" s="23"/>
      <c r="M299" s="166">
        <f>M300+M319</f>
        <v>117856.3</v>
      </c>
      <c r="N299" s="166">
        <f>N300+N319</f>
        <v>117856.3</v>
      </c>
      <c r="O299" s="166">
        <f>O300+O319</f>
        <v>117856.3</v>
      </c>
      <c r="P299" s="24" t="e">
        <f>M299/K299*100</f>
        <v>#REF!</v>
      </c>
      <c r="Q299" s="83"/>
      <c r="R299" s="83"/>
    </row>
    <row r="300" spans="1:20" s="2" customFormat="1" ht="15.75">
      <c r="A300" s="18"/>
      <c r="B300" s="18"/>
      <c r="C300" s="18"/>
      <c r="D300" s="18"/>
      <c r="E300" s="18"/>
      <c r="F300" s="18"/>
      <c r="G300" s="18"/>
      <c r="H300" s="18"/>
      <c r="I300" s="25" t="s">
        <v>66</v>
      </c>
      <c r="J300" s="25" t="s">
        <v>67</v>
      </c>
      <c r="K300" s="16" t="e">
        <f>K303</f>
        <v>#REF!</v>
      </c>
      <c r="L300" s="16"/>
      <c r="M300" s="167">
        <f>M301</f>
        <v>19908.419999999998</v>
      </c>
      <c r="N300" s="167">
        <f>N301</f>
        <v>19908.419999999998</v>
      </c>
      <c r="O300" s="167">
        <f>O301</f>
        <v>19908.419999999998</v>
      </c>
      <c r="P300" s="26" t="e">
        <f>M300/K300*100</f>
        <v>#REF!</v>
      </c>
      <c r="Q300" s="83"/>
      <c r="R300" s="83"/>
    </row>
    <row r="301" spans="1:20" s="2" customFormat="1" ht="15.75">
      <c r="A301" s="45"/>
      <c r="B301" s="45"/>
      <c r="C301" s="45"/>
      <c r="D301" s="45"/>
      <c r="E301" s="45"/>
      <c r="F301" s="45"/>
      <c r="G301" s="45"/>
      <c r="H301" s="45"/>
      <c r="I301" s="114" t="s">
        <v>109</v>
      </c>
      <c r="J301" s="115"/>
      <c r="K301" s="116"/>
      <c r="L301" s="116"/>
      <c r="M301" s="168">
        <f>M302+M316</f>
        <v>19908.419999999998</v>
      </c>
      <c r="N301" s="168">
        <f>N302+N316</f>
        <v>19908.419999999998</v>
      </c>
      <c r="O301" s="168">
        <f>O302+O316</f>
        <v>19908.419999999998</v>
      </c>
      <c r="P301" s="30"/>
      <c r="Q301" s="83"/>
      <c r="R301" s="83"/>
    </row>
    <row r="302" spans="1:20" s="59" customFormat="1" ht="17.25" customHeight="1">
      <c r="A302" s="54"/>
      <c r="B302" s="54"/>
      <c r="C302" s="54"/>
      <c r="D302" s="54"/>
      <c r="E302" s="54"/>
      <c r="F302" s="54"/>
      <c r="G302" s="54"/>
      <c r="H302" s="54"/>
      <c r="I302" s="55"/>
      <c r="J302" s="56" t="s">
        <v>304</v>
      </c>
      <c r="K302" s="57"/>
      <c r="L302" s="57"/>
      <c r="M302" s="170">
        <f t="shared" ref="M302:O303" si="46">M303</f>
        <v>15926.74</v>
      </c>
      <c r="N302" s="170">
        <f t="shared" si="46"/>
        <v>15926.74</v>
      </c>
      <c r="O302" s="170">
        <f t="shared" si="46"/>
        <v>15926.74</v>
      </c>
      <c r="P302" s="58"/>
      <c r="Q302" s="83"/>
      <c r="R302" s="83"/>
      <c r="S302" s="2"/>
      <c r="T302" s="2"/>
    </row>
    <row r="303" spans="1:20" s="36" customFormat="1" ht="15.75">
      <c r="I303" s="35">
        <v>5</v>
      </c>
      <c r="J303" s="36" t="s">
        <v>68</v>
      </c>
      <c r="K303" s="37" t="e">
        <f t="shared" ref="K303:N303" si="47">K304</f>
        <v>#REF!</v>
      </c>
      <c r="L303" s="37"/>
      <c r="M303" s="171">
        <f t="shared" si="47"/>
        <v>15926.74</v>
      </c>
      <c r="N303" s="171">
        <f t="shared" si="47"/>
        <v>15926.74</v>
      </c>
      <c r="O303" s="171">
        <f t="shared" si="46"/>
        <v>15926.74</v>
      </c>
      <c r="P303" s="38" t="e">
        <f>M303/K303*100</f>
        <v>#REF!</v>
      </c>
      <c r="Q303" s="38"/>
      <c r="R303" s="38"/>
    </row>
    <row r="304" spans="1:20" s="36" customFormat="1" ht="15.75">
      <c r="I304" s="35">
        <v>51</v>
      </c>
      <c r="J304" s="36" t="s">
        <v>278</v>
      </c>
      <c r="K304" s="37" t="e">
        <f>#REF!</f>
        <v>#REF!</v>
      </c>
      <c r="L304" s="37"/>
      <c r="M304" s="171">
        <v>15926.74</v>
      </c>
      <c r="N304" s="171">
        <v>15926.74</v>
      </c>
      <c r="O304" s="171">
        <v>15926.74</v>
      </c>
      <c r="P304" s="38" t="e">
        <f>M304/K304*100</f>
        <v>#REF!</v>
      </c>
      <c r="Q304" s="38"/>
      <c r="R304" s="38"/>
    </row>
    <row r="305" spans="1:18" s="36" customFormat="1" ht="15.75" hidden="1">
      <c r="I305" s="39"/>
      <c r="J305" s="40"/>
      <c r="K305" s="41"/>
      <c r="L305" s="41"/>
      <c r="M305" s="92"/>
      <c r="N305" s="91"/>
      <c r="O305" s="91"/>
      <c r="P305" s="42"/>
      <c r="Q305" s="42"/>
      <c r="R305" s="42"/>
    </row>
    <row r="306" spans="1:18" s="36" customFormat="1" ht="15.75" hidden="1">
      <c r="I306" s="35"/>
      <c r="K306" s="37"/>
      <c r="L306" s="37"/>
      <c r="M306" s="171"/>
      <c r="N306" s="210"/>
      <c r="O306" s="210"/>
      <c r="P306" s="38"/>
      <c r="Q306" s="38"/>
      <c r="R306" s="38"/>
    </row>
    <row r="307" spans="1:18" s="36" customFormat="1" ht="15.75" hidden="1">
      <c r="I307" s="39"/>
      <c r="J307" s="40"/>
      <c r="K307" s="41"/>
      <c r="L307" s="41"/>
      <c r="M307" s="92"/>
      <c r="N307" s="91"/>
      <c r="O307" s="91"/>
      <c r="P307" s="42"/>
      <c r="Q307" s="42"/>
      <c r="R307" s="42"/>
    </row>
    <row r="308" spans="1:18" s="36" customFormat="1" ht="15.75" hidden="1">
      <c r="I308" s="39"/>
      <c r="J308" s="40"/>
      <c r="K308" s="41"/>
      <c r="L308" s="41"/>
      <c r="M308" s="92"/>
      <c r="N308" s="91"/>
      <c r="O308" s="91"/>
      <c r="P308" s="42"/>
      <c r="Q308" s="42"/>
      <c r="R308" s="42"/>
    </row>
    <row r="309" spans="1:18" s="36" customFormat="1" ht="15.75" hidden="1">
      <c r="I309" s="39"/>
      <c r="J309" s="40"/>
      <c r="K309" s="41"/>
      <c r="L309" s="41"/>
      <c r="M309" s="92"/>
      <c r="N309" s="91"/>
      <c r="O309" s="91"/>
      <c r="P309" s="42"/>
      <c r="Q309" s="42"/>
      <c r="R309" s="42"/>
    </row>
    <row r="310" spans="1:18" s="2" customFormat="1" ht="15.75" hidden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189"/>
      <c r="N310" s="215"/>
      <c r="O310" s="215"/>
      <c r="P310" s="43"/>
      <c r="Q310" s="43"/>
      <c r="R310" s="43"/>
    </row>
    <row r="311" spans="1:18" s="36" customFormat="1" ht="15.75" hidden="1">
      <c r="I311" s="39"/>
      <c r="J311" s="40"/>
      <c r="K311" s="41"/>
      <c r="L311" s="41"/>
      <c r="M311" s="92"/>
      <c r="N311" s="91"/>
      <c r="O311" s="91"/>
      <c r="P311" s="42"/>
      <c r="Q311" s="42"/>
      <c r="R311" s="42"/>
    </row>
    <row r="312" spans="1:18" s="36" customFormat="1" ht="15.75" hidden="1">
      <c r="I312" s="35"/>
      <c r="K312" s="37"/>
      <c r="L312" s="37"/>
      <c r="M312" s="171"/>
      <c r="N312" s="210"/>
      <c r="O312" s="210"/>
      <c r="P312" s="38"/>
      <c r="Q312" s="38"/>
      <c r="R312" s="38"/>
    </row>
    <row r="313" spans="1:18" s="36" customFormat="1" ht="15.75" hidden="1">
      <c r="I313" s="39"/>
      <c r="J313" s="40"/>
      <c r="K313" s="41"/>
      <c r="L313" s="41"/>
      <c r="M313" s="92"/>
      <c r="N313" s="91"/>
      <c r="O313" s="91"/>
      <c r="P313" s="42"/>
      <c r="Q313" s="42"/>
      <c r="R313" s="42"/>
    </row>
    <row r="314" spans="1:18" s="36" customFormat="1" ht="15.75" hidden="1">
      <c r="I314" s="39"/>
      <c r="J314" s="40"/>
      <c r="K314" s="41"/>
      <c r="L314" s="41"/>
      <c r="M314" s="92"/>
      <c r="N314" s="91"/>
      <c r="O314" s="91"/>
      <c r="P314" s="42"/>
      <c r="Q314" s="42"/>
      <c r="R314" s="42"/>
    </row>
    <row r="315" spans="1:18" s="36" customFormat="1" ht="15.75" hidden="1">
      <c r="I315" s="39"/>
      <c r="J315" s="40"/>
      <c r="K315" s="41"/>
      <c r="L315" s="41"/>
      <c r="M315" s="92"/>
      <c r="N315" s="91"/>
      <c r="O315" s="91"/>
      <c r="P315" s="42"/>
      <c r="Q315" s="42"/>
      <c r="R315" s="42"/>
    </row>
    <row r="316" spans="1:18" s="36" customFormat="1" ht="31.5">
      <c r="I316" s="55"/>
      <c r="J316" s="56" t="s">
        <v>310</v>
      </c>
      <c r="K316" s="57"/>
      <c r="L316" s="57"/>
      <c r="M316" s="170">
        <f t="shared" ref="M316:O317" si="48">M317</f>
        <v>3981.68</v>
      </c>
      <c r="N316" s="170">
        <f t="shared" si="48"/>
        <v>3981.68</v>
      </c>
      <c r="O316" s="170">
        <f t="shared" si="48"/>
        <v>3981.68</v>
      </c>
      <c r="P316" s="42"/>
      <c r="Q316" s="42"/>
      <c r="R316" s="42"/>
    </row>
    <row r="317" spans="1:18" s="36" customFormat="1" ht="15.75">
      <c r="I317" s="35">
        <v>5</v>
      </c>
      <c r="J317" s="36" t="s">
        <v>68</v>
      </c>
      <c r="K317" s="37" t="e">
        <f t="shared" ref="K317:N317" si="49">K318</f>
        <v>#REF!</v>
      </c>
      <c r="L317" s="37"/>
      <c r="M317" s="171">
        <f t="shared" si="49"/>
        <v>3981.68</v>
      </c>
      <c r="N317" s="171">
        <f t="shared" si="49"/>
        <v>3981.68</v>
      </c>
      <c r="O317" s="171">
        <f t="shared" si="48"/>
        <v>3981.68</v>
      </c>
      <c r="P317" s="42"/>
      <c r="Q317" s="42"/>
      <c r="R317" s="42"/>
    </row>
    <row r="318" spans="1:18" s="36" customFormat="1" ht="15.75">
      <c r="I318" s="35">
        <v>51</v>
      </c>
      <c r="J318" s="36" t="s">
        <v>278</v>
      </c>
      <c r="K318" s="37" t="e">
        <f>#REF!</f>
        <v>#REF!</v>
      </c>
      <c r="L318" s="37"/>
      <c r="M318" s="171">
        <v>3981.68</v>
      </c>
      <c r="N318" s="171">
        <v>3981.68</v>
      </c>
      <c r="O318" s="171">
        <v>3981.68</v>
      </c>
      <c r="P318" s="42"/>
      <c r="Q318" s="42"/>
      <c r="R318" s="42"/>
    </row>
    <row r="319" spans="1:18" s="36" customFormat="1" ht="15.75">
      <c r="I319" s="25" t="s">
        <v>358</v>
      </c>
      <c r="J319" s="25" t="s">
        <v>359</v>
      </c>
      <c r="K319" s="16" t="e">
        <f>K323</f>
        <v>#REF!</v>
      </c>
      <c r="L319" s="16"/>
      <c r="M319" s="167">
        <f>M320</f>
        <v>97947.88</v>
      </c>
      <c r="N319" s="167">
        <f>N320</f>
        <v>97947.88</v>
      </c>
      <c r="O319" s="167">
        <f>O320</f>
        <v>97947.88</v>
      </c>
      <c r="P319" s="42"/>
      <c r="Q319" s="42"/>
      <c r="R319" s="42"/>
    </row>
    <row r="320" spans="1:18" s="36" customFormat="1" ht="15" customHeight="1">
      <c r="I320" s="114" t="s">
        <v>109</v>
      </c>
      <c r="J320" s="115"/>
      <c r="K320" s="116"/>
      <c r="L320" s="116"/>
      <c r="M320" s="168">
        <f>M322+M327</f>
        <v>97947.88</v>
      </c>
      <c r="N320" s="168">
        <f>N322+N327</f>
        <v>97947.88</v>
      </c>
      <c r="O320" s="168">
        <f>O322+O327</f>
        <v>97947.88</v>
      </c>
      <c r="P320" s="42"/>
      <c r="Q320" s="42"/>
      <c r="R320" s="42"/>
    </row>
    <row r="321" spans="1:20" s="2" customFormat="1" ht="15.75" hidden="1">
      <c r="A321" s="43"/>
      <c r="B321" s="43"/>
      <c r="C321" s="43"/>
      <c r="D321" s="43"/>
      <c r="E321" s="43"/>
      <c r="F321" s="43"/>
      <c r="G321" s="43"/>
      <c r="H321" s="43"/>
      <c r="I321" s="55"/>
      <c r="J321" s="56" t="s">
        <v>304</v>
      </c>
      <c r="K321" s="57"/>
      <c r="L321" s="57"/>
      <c r="M321" s="170">
        <f>M323</f>
        <v>70237.88</v>
      </c>
      <c r="N321" s="170">
        <f>N323</f>
        <v>70237.88</v>
      </c>
      <c r="O321" s="170">
        <f>O323</f>
        <v>70237.88</v>
      </c>
      <c r="P321" s="43"/>
      <c r="Q321" s="43"/>
      <c r="R321" s="43"/>
    </row>
    <row r="322" spans="1:20" s="2" customFormat="1" ht="15.75">
      <c r="A322" s="43"/>
      <c r="B322" s="43"/>
      <c r="C322" s="43"/>
      <c r="D322" s="43"/>
      <c r="E322" s="43"/>
      <c r="F322" s="43"/>
      <c r="G322" s="43"/>
      <c r="H322" s="43"/>
      <c r="I322" s="55"/>
      <c r="J322" s="56" t="s">
        <v>305</v>
      </c>
      <c r="K322" s="57"/>
      <c r="L322" s="57"/>
      <c r="M322" s="170">
        <f>M323+M325</f>
        <v>78358.3</v>
      </c>
      <c r="N322" s="170">
        <f>N323+N325</f>
        <v>78358.3</v>
      </c>
      <c r="O322" s="170">
        <f>O323+O325</f>
        <v>78358.3</v>
      </c>
      <c r="P322" s="43"/>
      <c r="Q322" s="43"/>
      <c r="R322" s="43"/>
    </row>
    <row r="323" spans="1:20" s="2" customFormat="1" ht="15.75">
      <c r="A323" s="43"/>
      <c r="B323" s="43"/>
      <c r="C323" s="43"/>
      <c r="D323" s="43"/>
      <c r="E323" s="43"/>
      <c r="F323" s="43"/>
      <c r="G323" s="43"/>
      <c r="H323" s="43"/>
      <c r="I323" s="35">
        <v>3</v>
      </c>
      <c r="J323" s="36" t="s">
        <v>11</v>
      </c>
      <c r="K323" s="37" t="e">
        <f t="shared" ref="K323:N323" si="50">K324</f>
        <v>#REF!</v>
      </c>
      <c r="L323" s="37"/>
      <c r="M323" s="171">
        <f t="shared" si="50"/>
        <v>70237.88</v>
      </c>
      <c r="N323" s="171">
        <f t="shared" si="50"/>
        <v>70237.88</v>
      </c>
      <c r="O323" s="171">
        <f t="shared" ref="O323" si="51">O324</f>
        <v>70237.88</v>
      </c>
      <c r="P323" s="43"/>
      <c r="Q323" s="43"/>
      <c r="R323" s="43"/>
    </row>
    <row r="324" spans="1:20" s="2" customFormat="1" ht="15.75">
      <c r="A324" s="43"/>
      <c r="B324" s="43"/>
      <c r="C324" s="43"/>
      <c r="D324" s="43"/>
      <c r="E324" s="43"/>
      <c r="F324" s="43"/>
      <c r="G324" s="43"/>
      <c r="H324" s="43"/>
      <c r="I324" s="35">
        <v>32</v>
      </c>
      <c r="J324" s="36" t="s">
        <v>18</v>
      </c>
      <c r="K324" s="37" t="e">
        <f>#REF!</f>
        <v>#REF!</v>
      </c>
      <c r="L324" s="37"/>
      <c r="M324" s="171">
        <v>70237.88</v>
      </c>
      <c r="N324" s="171">
        <v>70237.88</v>
      </c>
      <c r="O324" s="171">
        <v>70237.88</v>
      </c>
      <c r="P324" s="43"/>
      <c r="Q324" s="43"/>
      <c r="R324" s="43"/>
    </row>
    <row r="325" spans="1:20" s="2" customFormat="1" ht="15.75">
      <c r="A325" s="43"/>
      <c r="B325" s="43"/>
      <c r="C325" s="43"/>
      <c r="D325" s="43"/>
      <c r="E325" s="43"/>
      <c r="F325" s="43"/>
      <c r="G325" s="43"/>
      <c r="H325" s="43"/>
      <c r="I325" s="93">
        <v>4</v>
      </c>
      <c r="J325" s="36" t="s">
        <v>12</v>
      </c>
      <c r="K325" s="43"/>
      <c r="L325" s="43"/>
      <c r="M325" s="278">
        <f>M326</f>
        <v>8120.42</v>
      </c>
      <c r="N325" s="279">
        <f>N326</f>
        <v>8120.42</v>
      </c>
      <c r="O325" s="279">
        <f>O326</f>
        <v>8120.42</v>
      </c>
      <c r="P325" s="43"/>
      <c r="Q325" s="43"/>
      <c r="R325" s="43"/>
    </row>
    <row r="326" spans="1:20" s="2" customFormat="1" ht="15.75">
      <c r="A326" s="43"/>
      <c r="B326" s="43"/>
      <c r="C326" s="43"/>
      <c r="D326" s="43"/>
      <c r="E326" s="43"/>
      <c r="F326" s="43"/>
      <c r="G326" s="43"/>
      <c r="H326" s="43"/>
      <c r="I326" s="93">
        <v>42</v>
      </c>
      <c r="J326" s="36" t="s">
        <v>21</v>
      </c>
      <c r="K326" s="43"/>
      <c r="L326" s="43"/>
      <c r="M326" s="278">
        <v>8120.42</v>
      </c>
      <c r="N326" s="279">
        <v>8120.42</v>
      </c>
      <c r="O326" s="279">
        <v>8120.42</v>
      </c>
      <c r="P326" s="43"/>
      <c r="Q326" s="43"/>
      <c r="R326" s="43"/>
    </row>
    <row r="327" spans="1:20" s="2" customFormat="1" ht="15.75">
      <c r="A327" s="43"/>
      <c r="B327" s="43"/>
      <c r="C327" s="43"/>
      <c r="D327" s="43"/>
      <c r="E327" s="43"/>
      <c r="F327" s="43"/>
      <c r="G327" s="43"/>
      <c r="H327" s="43"/>
      <c r="I327" s="55"/>
      <c r="J327" s="56" t="s">
        <v>304</v>
      </c>
      <c r="K327" s="57"/>
      <c r="L327" s="57"/>
      <c r="M327" s="170">
        <f>M328+M330</f>
        <v>19589.580000000002</v>
      </c>
      <c r="N327" s="170">
        <f>N328+N330</f>
        <v>19589.580000000002</v>
      </c>
      <c r="O327" s="170">
        <f>O328+O331</f>
        <v>19589.580000000002</v>
      </c>
      <c r="P327" s="43"/>
      <c r="Q327" s="43"/>
      <c r="R327" s="43"/>
    </row>
    <row r="328" spans="1:20" s="2" customFormat="1" ht="15.75">
      <c r="A328" s="43"/>
      <c r="B328" s="43"/>
      <c r="C328" s="43"/>
      <c r="D328" s="43"/>
      <c r="E328" s="43"/>
      <c r="F328" s="43"/>
      <c r="G328" s="43"/>
      <c r="H328" s="43"/>
      <c r="I328" s="35">
        <v>3</v>
      </c>
      <c r="J328" s="36" t="s">
        <v>11</v>
      </c>
      <c r="K328" s="37" t="e">
        <f t="shared" ref="K328:N328" si="52">K329</f>
        <v>#REF!</v>
      </c>
      <c r="L328" s="37"/>
      <c r="M328" s="171">
        <f t="shared" si="52"/>
        <v>0</v>
      </c>
      <c r="N328" s="171">
        <f t="shared" si="52"/>
        <v>0</v>
      </c>
      <c r="O328" s="171">
        <f t="shared" ref="O328" si="53">O329</f>
        <v>0</v>
      </c>
      <c r="P328" s="43"/>
      <c r="Q328" s="43"/>
      <c r="R328" s="43"/>
    </row>
    <row r="329" spans="1:20" s="2" customFormat="1" ht="15.75">
      <c r="A329" s="43"/>
      <c r="B329" s="43"/>
      <c r="C329" s="43"/>
      <c r="D329" s="43"/>
      <c r="E329" s="43"/>
      <c r="F329" s="43"/>
      <c r="G329" s="43"/>
      <c r="H329" s="43"/>
      <c r="I329" s="35">
        <v>32</v>
      </c>
      <c r="J329" s="36" t="s">
        <v>18</v>
      </c>
      <c r="K329" s="37" t="e">
        <f>#REF!</f>
        <v>#REF!</v>
      </c>
      <c r="L329" s="37"/>
      <c r="M329" s="171">
        <v>0</v>
      </c>
      <c r="N329" s="171">
        <v>0</v>
      </c>
      <c r="O329" s="171">
        <v>0</v>
      </c>
      <c r="P329" s="43"/>
      <c r="Q329" s="43"/>
      <c r="R329" s="43"/>
    </row>
    <row r="330" spans="1:20" s="2" customFormat="1" ht="15.75">
      <c r="A330" s="43"/>
      <c r="B330" s="43"/>
      <c r="C330" s="43"/>
      <c r="D330" s="43"/>
      <c r="E330" s="43"/>
      <c r="F330" s="43"/>
      <c r="G330" s="43"/>
      <c r="H330" s="43"/>
      <c r="I330" s="93">
        <v>4</v>
      </c>
      <c r="J330" s="36" t="s">
        <v>12</v>
      </c>
      <c r="K330" s="43"/>
      <c r="L330" s="43"/>
      <c r="M330" s="278">
        <f>M331</f>
        <v>19589.580000000002</v>
      </c>
      <c r="N330" s="279">
        <f>N331</f>
        <v>19589.580000000002</v>
      </c>
      <c r="O330" s="279">
        <f>O331</f>
        <v>19589.580000000002</v>
      </c>
      <c r="P330" s="43"/>
      <c r="Q330" s="43"/>
      <c r="R330" s="43"/>
    </row>
    <row r="331" spans="1:20" s="2" customFormat="1" ht="15.75">
      <c r="A331" s="43"/>
      <c r="B331" s="43"/>
      <c r="C331" s="43"/>
      <c r="D331" s="43"/>
      <c r="E331" s="43"/>
      <c r="F331" s="43"/>
      <c r="G331" s="43"/>
      <c r="H331" s="43"/>
      <c r="I331" s="93">
        <v>42</v>
      </c>
      <c r="J331" s="36" t="s">
        <v>21</v>
      </c>
      <c r="K331" s="43"/>
      <c r="L331" s="43"/>
      <c r="M331" s="278">
        <v>19589.580000000002</v>
      </c>
      <c r="N331" s="279">
        <v>19589.580000000002</v>
      </c>
      <c r="O331" s="279">
        <v>19589.580000000002</v>
      </c>
      <c r="P331" s="43"/>
      <c r="Q331" s="43"/>
      <c r="R331" s="43"/>
    </row>
    <row r="332" spans="1:20" s="2" customFormat="1" ht="31.5" customHeight="1">
      <c r="A332" s="18"/>
      <c r="B332" s="18"/>
      <c r="C332" s="18"/>
      <c r="D332" s="18"/>
      <c r="E332" s="18"/>
      <c r="F332" s="18"/>
      <c r="G332" s="18"/>
      <c r="H332" s="18"/>
      <c r="I332" s="25" t="s">
        <v>111</v>
      </c>
      <c r="J332" s="25" t="s">
        <v>69</v>
      </c>
      <c r="K332" s="16" t="e">
        <f>K333</f>
        <v>#REF!</v>
      </c>
      <c r="L332" s="16"/>
      <c r="M332" s="167">
        <f>M333</f>
        <v>203941.21000000002</v>
      </c>
      <c r="N332" s="167">
        <f>N333</f>
        <v>147243.71000000002</v>
      </c>
      <c r="O332" s="167">
        <f>O333</f>
        <v>139904.21000000002</v>
      </c>
      <c r="P332" s="26" t="e">
        <f>M332/K332*100</f>
        <v>#REF!</v>
      </c>
      <c r="Q332" s="83"/>
      <c r="R332" s="83"/>
    </row>
    <row r="333" spans="1:20" s="2" customFormat="1" ht="17.25" customHeight="1">
      <c r="A333" s="46"/>
      <c r="B333" s="46"/>
      <c r="C333" s="46"/>
      <c r="D333" s="46"/>
      <c r="E333" s="46"/>
      <c r="F333" s="46"/>
      <c r="G333" s="46"/>
      <c r="H333" s="46"/>
      <c r="I333" s="22" t="s">
        <v>70</v>
      </c>
      <c r="J333" s="22" t="s">
        <v>69</v>
      </c>
      <c r="K333" s="23" t="e">
        <f>K334+K344</f>
        <v>#REF!</v>
      </c>
      <c r="L333" s="23"/>
      <c r="M333" s="166">
        <f>M334+M344+M355+M360</f>
        <v>203941.21000000002</v>
      </c>
      <c r="N333" s="166">
        <f>N334+N344+N355+N360</f>
        <v>147243.71000000002</v>
      </c>
      <c r="O333" s="166">
        <f>O334+O344+O355+O360</f>
        <v>139904.21000000002</v>
      </c>
      <c r="P333" s="24" t="e">
        <f>M333/K333*100</f>
        <v>#REF!</v>
      </c>
      <c r="Q333" s="83"/>
      <c r="R333" s="83"/>
    </row>
    <row r="334" spans="1:20" s="2" customFormat="1" ht="15.75">
      <c r="A334" s="18"/>
      <c r="B334" s="18"/>
      <c r="C334" s="18"/>
      <c r="D334" s="18"/>
      <c r="E334" s="18"/>
      <c r="F334" s="18"/>
      <c r="G334" s="18"/>
      <c r="H334" s="18"/>
      <c r="I334" s="25" t="s">
        <v>71</v>
      </c>
      <c r="J334" s="25" t="s">
        <v>120</v>
      </c>
      <c r="K334" s="16" t="e">
        <f>#REF!</f>
        <v>#REF!</v>
      </c>
      <c r="L334" s="16"/>
      <c r="M334" s="167">
        <f>M335+M340</f>
        <v>133380.45000000001</v>
      </c>
      <c r="N334" s="167">
        <f>+N337+N342</f>
        <v>133380.45000000001</v>
      </c>
      <c r="O334" s="167">
        <f>+O337+O342</f>
        <v>133380.45000000001</v>
      </c>
      <c r="P334" s="26" t="e">
        <f>M334/K334*100</f>
        <v>#REF!</v>
      </c>
      <c r="Q334" s="83"/>
      <c r="R334" s="83"/>
    </row>
    <row r="335" spans="1:20" s="2" customFormat="1" ht="15.75">
      <c r="A335" s="45"/>
      <c r="B335" s="45"/>
      <c r="C335" s="45"/>
      <c r="D335" s="45"/>
      <c r="E335" s="45"/>
      <c r="F335" s="45"/>
      <c r="G335" s="45"/>
      <c r="H335" s="45"/>
      <c r="I335" s="114" t="s">
        <v>110</v>
      </c>
      <c r="J335" s="115"/>
      <c r="K335" s="116"/>
      <c r="L335" s="116"/>
      <c r="M335" s="168">
        <f>M336</f>
        <v>132100.45000000001</v>
      </c>
      <c r="N335" s="168">
        <f>N336</f>
        <v>132100.45000000001</v>
      </c>
      <c r="O335" s="168">
        <f>O336</f>
        <v>132100.45000000001</v>
      </c>
      <c r="P335" s="30"/>
      <c r="Q335" s="83"/>
      <c r="R335" s="83"/>
    </row>
    <row r="336" spans="1:20" s="59" customFormat="1" ht="17.25" customHeight="1">
      <c r="A336" s="54"/>
      <c r="B336" s="54"/>
      <c r="C336" s="54"/>
      <c r="D336" s="54"/>
      <c r="E336" s="54"/>
      <c r="F336" s="54"/>
      <c r="G336" s="54"/>
      <c r="H336" s="54"/>
      <c r="I336" s="55"/>
      <c r="J336" s="56" t="s">
        <v>304</v>
      </c>
      <c r="K336" s="57"/>
      <c r="L336" s="57"/>
      <c r="M336" s="170">
        <f t="shared" ref="M336:O336" si="54">M337</f>
        <v>132100.45000000001</v>
      </c>
      <c r="N336" s="170">
        <f t="shared" si="54"/>
        <v>132100.45000000001</v>
      </c>
      <c r="O336" s="170">
        <f t="shared" si="54"/>
        <v>132100.45000000001</v>
      </c>
      <c r="P336" s="58"/>
      <c r="Q336" s="83"/>
      <c r="R336" s="83"/>
      <c r="S336" s="2"/>
      <c r="T336" s="2"/>
    </row>
    <row r="337" spans="1:20" s="36" customFormat="1" ht="15.75">
      <c r="I337" s="35">
        <v>3</v>
      </c>
      <c r="J337" s="36" t="s">
        <v>11</v>
      </c>
      <c r="K337" s="37" t="e">
        <f>K338</f>
        <v>#REF!</v>
      </c>
      <c r="L337" s="37"/>
      <c r="M337" s="171">
        <f>M338+M339</f>
        <v>132100.45000000001</v>
      </c>
      <c r="N337" s="171">
        <f>N338+N339</f>
        <v>132100.45000000001</v>
      </c>
      <c r="O337" s="171">
        <f>O338+O339</f>
        <v>132100.45000000001</v>
      </c>
      <c r="P337" s="38" t="e">
        <f>M337/K337*100</f>
        <v>#REF!</v>
      </c>
      <c r="Q337" s="238"/>
      <c r="R337" s="38"/>
    </row>
    <row r="338" spans="1:20" s="36" customFormat="1" ht="31.5">
      <c r="I338" s="35">
        <v>37</v>
      </c>
      <c r="J338" s="36" t="s">
        <v>20</v>
      </c>
      <c r="K338" s="37" t="e">
        <f>#REF!</f>
        <v>#REF!</v>
      </c>
      <c r="L338" s="37"/>
      <c r="M338" s="171">
        <v>128100.45</v>
      </c>
      <c r="N338" s="171">
        <v>128100.45</v>
      </c>
      <c r="O338" s="171">
        <v>128100.45</v>
      </c>
      <c r="P338" s="38" t="e">
        <f>M338/K338*100</f>
        <v>#REF!</v>
      </c>
      <c r="Q338" s="38"/>
      <c r="R338" s="38"/>
    </row>
    <row r="339" spans="1:20" s="36" customFormat="1" ht="15.75">
      <c r="I339" s="35">
        <v>38</v>
      </c>
      <c r="J339" s="36" t="s">
        <v>277</v>
      </c>
      <c r="K339" s="37"/>
      <c r="L339" s="37"/>
      <c r="M339" s="171">
        <v>4000</v>
      </c>
      <c r="N339" s="171">
        <v>4000</v>
      </c>
      <c r="O339" s="171">
        <v>4000</v>
      </c>
      <c r="P339" s="38"/>
      <c r="Q339" s="38"/>
      <c r="R339" s="38"/>
    </row>
    <row r="340" spans="1:20" s="2" customFormat="1" ht="15.75">
      <c r="A340" s="45"/>
      <c r="B340" s="45"/>
      <c r="C340" s="45"/>
      <c r="D340" s="45"/>
      <c r="E340" s="45"/>
      <c r="F340" s="45"/>
      <c r="G340" s="45"/>
      <c r="H340" s="45"/>
      <c r="I340" s="114" t="s">
        <v>110</v>
      </c>
      <c r="J340" s="115"/>
      <c r="K340" s="116"/>
      <c r="L340" s="116"/>
      <c r="M340" s="168">
        <f>M341</f>
        <v>1280</v>
      </c>
      <c r="N340" s="168">
        <f>N341</f>
        <v>1280</v>
      </c>
      <c r="O340" s="168">
        <f>O341</f>
        <v>1280</v>
      </c>
      <c r="P340" s="30"/>
      <c r="Q340" s="83"/>
      <c r="R340" s="83"/>
    </row>
    <row r="341" spans="1:20" s="59" customFormat="1" ht="17.25" customHeight="1">
      <c r="A341" s="54"/>
      <c r="B341" s="54"/>
      <c r="C341" s="54"/>
      <c r="D341" s="54"/>
      <c r="E341" s="54"/>
      <c r="F341" s="54"/>
      <c r="G341" s="54"/>
      <c r="H341" s="54"/>
      <c r="I341" s="55"/>
      <c r="J341" s="56" t="s">
        <v>305</v>
      </c>
      <c r="K341" s="57"/>
      <c r="L341" s="57"/>
      <c r="M341" s="170">
        <f t="shared" ref="M341:O342" si="55">M342</f>
        <v>1280</v>
      </c>
      <c r="N341" s="170">
        <f t="shared" si="55"/>
        <v>1280</v>
      </c>
      <c r="O341" s="170">
        <f t="shared" si="55"/>
        <v>1280</v>
      </c>
      <c r="P341" s="58"/>
      <c r="Q341" s="83"/>
      <c r="R341" s="83"/>
      <c r="S341" s="2"/>
      <c r="T341" s="2"/>
    </row>
    <row r="342" spans="1:20" s="36" customFormat="1" ht="15.75">
      <c r="I342" s="35">
        <v>3</v>
      </c>
      <c r="J342" s="36" t="s">
        <v>11</v>
      </c>
      <c r="K342" s="37" t="e">
        <f>K343</f>
        <v>#REF!</v>
      </c>
      <c r="L342" s="37"/>
      <c r="M342" s="171">
        <f t="shared" si="55"/>
        <v>1280</v>
      </c>
      <c r="N342" s="171">
        <f t="shared" si="55"/>
        <v>1280</v>
      </c>
      <c r="O342" s="171">
        <f t="shared" si="55"/>
        <v>1280</v>
      </c>
      <c r="P342" s="38" t="e">
        <f>M342/K342*100</f>
        <v>#REF!</v>
      </c>
      <c r="Q342" s="38"/>
      <c r="R342" s="38"/>
    </row>
    <row r="343" spans="1:20" s="36" customFormat="1" ht="18" customHeight="1">
      <c r="I343" s="35">
        <v>37</v>
      </c>
      <c r="J343" s="36" t="s">
        <v>126</v>
      </c>
      <c r="K343" s="37" t="e">
        <f>#REF!</f>
        <v>#REF!</v>
      </c>
      <c r="L343" s="37"/>
      <c r="M343" s="171">
        <v>1280</v>
      </c>
      <c r="N343" s="171">
        <v>1280</v>
      </c>
      <c r="O343" s="171">
        <v>1280</v>
      </c>
      <c r="P343" s="38" t="e">
        <f>M343/K343*100</f>
        <v>#REF!</v>
      </c>
      <c r="Q343" s="38"/>
      <c r="R343" s="38"/>
    </row>
    <row r="344" spans="1:20" s="36" customFormat="1" ht="15.75">
      <c r="A344" s="18"/>
      <c r="B344" s="18"/>
      <c r="C344" s="18"/>
      <c r="D344" s="18"/>
      <c r="E344" s="18"/>
      <c r="F344" s="18"/>
      <c r="G344" s="18"/>
      <c r="H344" s="18"/>
      <c r="I344" s="25" t="s">
        <v>72</v>
      </c>
      <c r="J344" s="25" t="s">
        <v>73</v>
      </c>
      <c r="K344" s="16" t="e">
        <f>K347</f>
        <v>#REF!</v>
      </c>
      <c r="L344" s="16"/>
      <c r="M344" s="167">
        <f>M345</f>
        <v>6523.76</v>
      </c>
      <c r="N344" s="167">
        <f>N345</f>
        <v>6523.76</v>
      </c>
      <c r="O344" s="167">
        <f>O347</f>
        <v>6523.76</v>
      </c>
      <c r="P344" s="26" t="e">
        <f>M344/K344*100</f>
        <v>#REF!</v>
      </c>
      <c r="Q344" s="83"/>
      <c r="R344" s="83"/>
    </row>
    <row r="345" spans="1:20" s="36" customFormat="1" ht="15.75">
      <c r="A345" s="45"/>
      <c r="B345" s="45"/>
      <c r="C345" s="45"/>
      <c r="D345" s="45"/>
      <c r="E345" s="45"/>
      <c r="F345" s="45"/>
      <c r="G345" s="45"/>
      <c r="H345" s="45"/>
      <c r="I345" s="114" t="s">
        <v>74</v>
      </c>
      <c r="J345" s="115"/>
      <c r="K345" s="116"/>
      <c r="L345" s="116"/>
      <c r="M345" s="168">
        <f>M346</f>
        <v>6523.76</v>
      </c>
      <c r="N345" s="168">
        <f t="shared" ref="N345:O345" si="56">N346</f>
        <v>6523.76</v>
      </c>
      <c r="O345" s="168">
        <f t="shared" si="56"/>
        <v>6523.76</v>
      </c>
      <c r="P345" s="30"/>
      <c r="Q345" s="83"/>
      <c r="R345" s="83"/>
    </row>
    <row r="346" spans="1:20" s="59" customFormat="1" ht="18.75" customHeight="1">
      <c r="A346" s="54"/>
      <c r="B346" s="54"/>
      <c r="C346" s="54"/>
      <c r="D346" s="54"/>
      <c r="E346" s="54"/>
      <c r="F346" s="54"/>
      <c r="G346" s="54"/>
      <c r="H346" s="54"/>
      <c r="I346" s="55"/>
      <c r="J346" s="56" t="s">
        <v>304</v>
      </c>
      <c r="K346" s="57"/>
      <c r="L346" s="57"/>
      <c r="M346" s="170">
        <f t="shared" ref="M346:O347" si="57">M347</f>
        <v>6523.76</v>
      </c>
      <c r="N346" s="170">
        <f t="shared" si="57"/>
        <v>6523.76</v>
      </c>
      <c r="O346" s="170">
        <f t="shared" si="57"/>
        <v>6523.76</v>
      </c>
      <c r="P346" s="58"/>
      <c r="Q346" s="83"/>
      <c r="R346" s="83"/>
      <c r="S346" s="2"/>
      <c r="T346" s="2"/>
    </row>
    <row r="347" spans="1:20" s="36" customFormat="1" ht="15.75">
      <c r="I347" s="35">
        <v>3</v>
      </c>
      <c r="J347" s="36" t="s">
        <v>11</v>
      </c>
      <c r="K347" s="37" t="e">
        <f>K348</f>
        <v>#REF!</v>
      </c>
      <c r="L347" s="37"/>
      <c r="M347" s="171">
        <f t="shared" si="57"/>
        <v>6523.76</v>
      </c>
      <c r="N347" s="171">
        <f t="shared" si="57"/>
        <v>6523.76</v>
      </c>
      <c r="O347" s="171">
        <f t="shared" si="57"/>
        <v>6523.76</v>
      </c>
      <c r="P347" s="38" t="e">
        <f>M347/K347*100</f>
        <v>#REF!</v>
      </c>
      <c r="Q347" s="38"/>
      <c r="R347" s="38"/>
    </row>
    <row r="348" spans="1:20" s="36" customFormat="1" ht="15.75">
      <c r="I348" s="35">
        <v>38</v>
      </c>
      <c r="J348" s="36" t="s">
        <v>277</v>
      </c>
      <c r="K348" s="37" t="e">
        <f>#REF!</f>
        <v>#REF!</v>
      </c>
      <c r="L348" s="37"/>
      <c r="M348" s="171">
        <v>6523.76</v>
      </c>
      <c r="N348" s="171">
        <v>6523.76</v>
      </c>
      <c r="O348" s="171">
        <v>6523.76</v>
      </c>
      <c r="P348" s="38" t="e">
        <f>M348/K348*100</f>
        <v>#REF!</v>
      </c>
      <c r="Q348" s="38"/>
      <c r="R348" s="38"/>
    </row>
    <row r="349" spans="1:20" s="36" customFormat="1" ht="15.75" hidden="1">
      <c r="I349" s="39"/>
      <c r="J349" s="40"/>
      <c r="K349" s="41"/>
      <c r="L349" s="41"/>
      <c r="M349" s="109"/>
      <c r="N349" s="92"/>
      <c r="O349" s="92"/>
      <c r="P349" s="42"/>
      <c r="Q349" s="42"/>
      <c r="R349" s="42"/>
    </row>
    <row r="350" spans="1:20" s="36" customFormat="1" ht="15.75" hidden="1">
      <c r="I350" s="39"/>
      <c r="J350" s="40"/>
      <c r="K350" s="41"/>
      <c r="L350" s="41"/>
      <c r="M350" s="109"/>
      <c r="N350" s="92"/>
      <c r="O350" s="92"/>
      <c r="P350" s="42"/>
      <c r="Q350" s="42"/>
      <c r="R350" s="42"/>
    </row>
    <row r="351" spans="1:20" s="36" customFormat="1" ht="15.75" hidden="1">
      <c r="I351" s="39"/>
      <c r="J351" s="40"/>
      <c r="K351" s="41"/>
      <c r="L351" s="41"/>
      <c r="M351" s="109"/>
      <c r="N351" s="92"/>
      <c r="O351" s="92"/>
      <c r="P351" s="42"/>
      <c r="Q351" s="42"/>
      <c r="R351" s="42"/>
    </row>
    <row r="352" spans="1:20" s="36" customFormat="1" ht="15.75" hidden="1">
      <c r="I352" s="35"/>
      <c r="K352" s="37"/>
      <c r="L352" s="37"/>
      <c r="M352" s="172"/>
      <c r="N352" s="171"/>
      <c r="O352" s="171"/>
      <c r="P352" s="38"/>
      <c r="Q352" s="38"/>
      <c r="R352" s="38"/>
    </row>
    <row r="353" spans="1:20" s="36" customFormat="1" ht="15.75" hidden="1">
      <c r="I353" s="35"/>
      <c r="K353" s="37"/>
      <c r="L353" s="37"/>
      <c r="M353" s="172"/>
      <c r="N353" s="209"/>
      <c r="O353" s="209"/>
      <c r="P353" s="38"/>
      <c r="Q353" s="38"/>
      <c r="R353" s="38"/>
    </row>
    <row r="354" spans="1:20" s="36" customFormat="1" ht="15.75" hidden="1">
      <c r="I354" s="39"/>
      <c r="J354" s="40"/>
      <c r="K354" s="41"/>
      <c r="L354" s="41"/>
      <c r="M354" s="109"/>
      <c r="N354" s="92"/>
      <c r="O354" s="92"/>
      <c r="P354" s="42"/>
      <c r="Q354" s="42"/>
      <c r="R354" s="42"/>
    </row>
    <row r="355" spans="1:20" s="36" customFormat="1" ht="15.75">
      <c r="A355" s="18"/>
      <c r="B355" s="18"/>
      <c r="C355" s="18"/>
      <c r="D355" s="18"/>
      <c r="E355" s="18"/>
      <c r="F355" s="18"/>
      <c r="G355" s="18"/>
      <c r="H355" s="18"/>
      <c r="I355" s="25" t="s">
        <v>150</v>
      </c>
      <c r="J355" s="25" t="s">
        <v>250</v>
      </c>
      <c r="K355" s="16" t="e">
        <f>K358</f>
        <v>#REF!</v>
      </c>
      <c r="L355" s="16"/>
      <c r="M355" s="167">
        <f t="shared" ref="M355:O358" si="58">M356</f>
        <v>44037</v>
      </c>
      <c r="N355" s="167">
        <f t="shared" si="58"/>
        <v>7339.5</v>
      </c>
      <c r="O355" s="167">
        <f t="shared" si="58"/>
        <v>0</v>
      </c>
      <c r="P355" s="26" t="e">
        <f>M355/K355*100</f>
        <v>#REF!</v>
      </c>
      <c r="Q355" s="83"/>
      <c r="R355" s="83"/>
    </row>
    <row r="356" spans="1:20" s="36" customFormat="1" ht="15.75">
      <c r="A356" s="45"/>
      <c r="B356" s="45"/>
      <c r="C356" s="45"/>
      <c r="D356" s="45"/>
      <c r="E356" s="45"/>
      <c r="F356" s="45"/>
      <c r="G356" s="45"/>
      <c r="H356" s="45"/>
      <c r="I356" s="114" t="s">
        <v>74</v>
      </c>
      <c r="J356" s="115"/>
      <c r="K356" s="116"/>
      <c r="L356" s="116"/>
      <c r="M356" s="168">
        <f t="shared" si="58"/>
        <v>44037</v>
      </c>
      <c r="N356" s="168">
        <f t="shared" si="58"/>
        <v>7339.5</v>
      </c>
      <c r="O356" s="168">
        <f t="shared" si="58"/>
        <v>0</v>
      </c>
      <c r="P356" s="30"/>
      <c r="Q356" s="83"/>
      <c r="R356" s="83"/>
    </row>
    <row r="357" spans="1:20" s="59" customFormat="1" ht="18.75" customHeight="1">
      <c r="A357" s="54"/>
      <c r="B357" s="54"/>
      <c r="C357" s="54"/>
      <c r="D357" s="54"/>
      <c r="E357" s="54"/>
      <c r="F357" s="54"/>
      <c r="G357" s="54"/>
      <c r="H357" s="54"/>
      <c r="I357" s="55"/>
      <c r="J357" s="56" t="s">
        <v>305</v>
      </c>
      <c r="K357" s="57"/>
      <c r="L357" s="57"/>
      <c r="M357" s="170">
        <f t="shared" si="58"/>
        <v>44037</v>
      </c>
      <c r="N357" s="170">
        <f t="shared" si="58"/>
        <v>7339.5</v>
      </c>
      <c r="O357" s="170">
        <f t="shared" si="58"/>
        <v>0</v>
      </c>
      <c r="P357" s="58"/>
      <c r="Q357" s="83"/>
      <c r="R357" s="83"/>
      <c r="S357" s="2"/>
      <c r="T357" s="2"/>
    </row>
    <row r="358" spans="1:20" s="36" customFormat="1" ht="15.75">
      <c r="I358" s="35">
        <v>3</v>
      </c>
      <c r="J358" s="36" t="s">
        <v>11</v>
      </c>
      <c r="K358" s="37" t="e">
        <f>K359</f>
        <v>#REF!</v>
      </c>
      <c r="L358" s="37"/>
      <c r="M358" s="171">
        <f t="shared" si="58"/>
        <v>44037</v>
      </c>
      <c r="N358" s="171">
        <f t="shared" si="58"/>
        <v>7339.5</v>
      </c>
      <c r="O358" s="171">
        <f t="shared" si="58"/>
        <v>0</v>
      </c>
      <c r="P358" s="38" t="e">
        <f>M358/K358*100</f>
        <v>#REF!</v>
      </c>
      <c r="Q358" s="38"/>
      <c r="R358" s="38"/>
    </row>
    <row r="359" spans="1:20" s="36" customFormat="1" ht="15.75">
      <c r="I359" s="35">
        <v>31</v>
      </c>
      <c r="J359" s="36" t="s">
        <v>17</v>
      </c>
      <c r="K359" s="37" t="e">
        <f>#REF!</f>
        <v>#REF!</v>
      </c>
      <c r="L359" s="37"/>
      <c r="M359" s="172">
        <v>44037</v>
      </c>
      <c r="N359" s="172">
        <v>7339.5</v>
      </c>
      <c r="O359" s="172">
        <v>0</v>
      </c>
      <c r="P359" s="38" t="e">
        <f>M359/K359*100</f>
        <v>#REF!</v>
      </c>
      <c r="Q359" s="38"/>
      <c r="R359" s="38"/>
    </row>
    <row r="360" spans="1:20" s="36" customFormat="1" ht="15.75">
      <c r="I360" s="127" t="s">
        <v>178</v>
      </c>
      <c r="J360" s="126" t="s">
        <v>179</v>
      </c>
      <c r="K360" s="128"/>
      <c r="L360" s="128"/>
      <c r="M360" s="190">
        <f>SUM(M361)</f>
        <v>20000</v>
      </c>
      <c r="N360" s="190">
        <f>N361</f>
        <v>0</v>
      </c>
      <c r="O360" s="190">
        <v>0</v>
      </c>
      <c r="P360" s="42"/>
      <c r="Q360" s="42"/>
      <c r="R360" s="42"/>
    </row>
    <row r="361" spans="1:20" s="36" customFormat="1" ht="15.75">
      <c r="I361" s="414" t="s">
        <v>163</v>
      </c>
      <c r="J361" s="414"/>
      <c r="K361" s="125"/>
      <c r="L361" s="125"/>
      <c r="M361" s="191">
        <f>M362+M365</f>
        <v>20000</v>
      </c>
      <c r="N361" s="191">
        <f>N362+N365</f>
        <v>0</v>
      </c>
      <c r="O361" s="191">
        <f>O362+O365</f>
        <v>0</v>
      </c>
      <c r="P361" s="42"/>
      <c r="Q361" s="42"/>
      <c r="R361" s="42"/>
    </row>
    <row r="362" spans="1:20" s="36" customFormat="1" ht="15.75" customHeight="1">
      <c r="I362" s="123"/>
      <c r="J362" s="123" t="s">
        <v>304</v>
      </c>
      <c r="K362" s="113"/>
      <c r="L362" s="113"/>
      <c r="M362" s="192">
        <f>SUM(M363)</f>
        <v>20000</v>
      </c>
      <c r="N362" s="192">
        <f>N363</f>
        <v>0</v>
      </c>
      <c r="O362" s="192">
        <v>0</v>
      </c>
      <c r="P362" s="42"/>
      <c r="Q362" s="42"/>
      <c r="R362" s="42"/>
    </row>
    <row r="363" spans="1:20" s="36" customFormat="1" ht="15.75">
      <c r="I363" s="35">
        <v>4</v>
      </c>
      <c r="J363" s="36" t="s">
        <v>12</v>
      </c>
      <c r="K363" s="37"/>
      <c r="L363" s="37"/>
      <c r="M363" s="171">
        <f>SUM(M364)</f>
        <v>20000</v>
      </c>
      <c r="N363" s="171">
        <f>N364</f>
        <v>0</v>
      </c>
      <c r="O363" s="171">
        <v>0</v>
      </c>
      <c r="P363" s="42"/>
      <c r="Q363" s="42"/>
      <c r="R363" s="42"/>
    </row>
    <row r="364" spans="1:20" s="36" customFormat="1" ht="15.75">
      <c r="I364" s="35">
        <v>42</v>
      </c>
      <c r="J364" s="36" t="s">
        <v>21</v>
      </c>
      <c r="K364" s="41"/>
      <c r="L364" s="41"/>
      <c r="M364" s="171">
        <v>20000</v>
      </c>
      <c r="N364" s="171">
        <v>0</v>
      </c>
      <c r="O364" s="171">
        <v>0</v>
      </c>
      <c r="P364" s="42"/>
      <c r="Q364" s="42"/>
      <c r="R364" s="42"/>
    </row>
    <row r="365" spans="1:20" s="36" customFormat="1" ht="34.5" customHeight="1">
      <c r="I365" s="123"/>
      <c r="J365" s="123" t="s">
        <v>315</v>
      </c>
      <c r="K365" s="113"/>
      <c r="L365" s="113"/>
      <c r="M365" s="192">
        <f>SUM(M366)</f>
        <v>0</v>
      </c>
      <c r="N365" s="192">
        <f>N366</f>
        <v>0</v>
      </c>
      <c r="O365" s="192">
        <v>0</v>
      </c>
      <c r="P365" s="42"/>
      <c r="Q365" s="42"/>
      <c r="R365" s="42"/>
    </row>
    <row r="366" spans="1:20" s="36" customFormat="1" ht="15.75">
      <c r="I366" s="35">
        <v>4</v>
      </c>
      <c r="J366" s="36" t="s">
        <v>12</v>
      </c>
      <c r="K366" s="37"/>
      <c r="L366" s="37"/>
      <c r="M366" s="171">
        <f>SUM(M367)</f>
        <v>0</v>
      </c>
      <c r="N366" s="171">
        <f>N367</f>
        <v>0</v>
      </c>
      <c r="O366" s="171">
        <v>0</v>
      </c>
      <c r="P366" s="42"/>
      <c r="Q366" s="42"/>
      <c r="R366" s="42"/>
    </row>
    <row r="367" spans="1:20" s="36" customFormat="1" ht="15.75">
      <c r="I367" s="35">
        <v>42</v>
      </c>
      <c r="J367" s="36" t="s">
        <v>21</v>
      </c>
      <c r="K367" s="41"/>
      <c r="L367" s="41"/>
      <c r="M367" s="171">
        <v>0</v>
      </c>
      <c r="N367" s="171">
        <v>0</v>
      </c>
      <c r="O367" s="171">
        <v>0</v>
      </c>
      <c r="P367" s="42"/>
      <c r="Q367" s="42"/>
      <c r="R367" s="42"/>
    </row>
    <row r="368" spans="1:20" s="36" customFormat="1" ht="31.5" customHeight="1">
      <c r="A368" s="18"/>
      <c r="B368" s="18"/>
      <c r="C368" s="18"/>
      <c r="D368" s="18"/>
      <c r="E368" s="18"/>
      <c r="F368" s="18"/>
      <c r="G368" s="18"/>
      <c r="H368" s="18"/>
      <c r="I368" s="25" t="s">
        <v>112</v>
      </c>
      <c r="J368" s="25" t="s">
        <v>75</v>
      </c>
      <c r="K368" s="16" t="e">
        <f>K369</f>
        <v>#REF!</v>
      </c>
      <c r="L368" s="16"/>
      <c r="M368" s="167">
        <f>M369</f>
        <v>99976</v>
      </c>
      <c r="N368" s="167">
        <f>N369</f>
        <v>99976</v>
      </c>
      <c r="O368" s="167">
        <f>O369</f>
        <v>99976</v>
      </c>
      <c r="P368" s="26" t="e">
        <f>M368/K368*100</f>
        <v>#REF!</v>
      </c>
      <c r="Q368" s="83"/>
      <c r="R368" s="83"/>
    </row>
    <row r="369" spans="1:20" s="2" customFormat="1" ht="19.5" customHeight="1">
      <c r="A369" s="46"/>
      <c r="B369" s="46"/>
      <c r="C369" s="46"/>
      <c r="D369" s="46"/>
      <c r="E369" s="46"/>
      <c r="F369" s="46"/>
      <c r="G369" s="46"/>
      <c r="H369" s="46"/>
      <c r="I369" s="22" t="s">
        <v>114</v>
      </c>
      <c r="J369" s="22" t="s">
        <v>121</v>
      </c>
      <c r="K369" s="23" t="e">
        <f>K370+K385</f>
        <v>#REF!</v>
      </c>
      <c r="L369" s="23"/>
      <c r="M369" s="166">
        <f>M370+M385</f>
        <v>99976</v>
      </c>
      <c r="N369" s="166">
        <f>N370+N385</f>
        <v>99976</v>
      </c>
      <c r="O369" s="166">
        <f>O370+O385</f>
        <v>99976</v>
      </c>
      <c r="P369" s="24" t="e">
        <f>M369/K369*100</f>
        <v>#REF!</v>
      </c>
      <c r="Q369" s="83"/>
      <c r="R369" s="83"/>
    </row>
    <row r="370" spans="1:20" s="2" customFormat="1" ht="15.75">
      <c r="A370" s="18"/>
      <c r="B370" s="18"/>
      <c r="C370" s="18"/>
      <c r="D370" s="18"/>
      <c r="E370" s="18"/>
      <c r="F370" s="18"/>
      <c r="G370" s="18"/>
      <c r="H370" s="18"/>
      <c r="I370" s="25" t="s">
        <v>115</v>
      </c>
      <c r="J370" s="25" t="s">
        <v>170</v>
      </c>
      <c r="K370" s="16" t="e">
        <f>K373</f>
        <v>#REF!</v>
      </c>
      <c r="L370" s="16"/>
      <c r="M370" s="167">
        <f>M373+M383</f>
        <v>6976</v>
      </c>
      <c r="N370" s="167">
        <f>N371+N381</f>
        <v>6976</v>
      </c>
      <c r="O370" s="167">
        <f>O371+O383</f>
        <v>6976</v>
      </c>
      <c r="P370" s="26" t="e">
        <f>M370/K370*100</f>
        <v>#REF!</v>
      </c>
      <c r="Q370" s="83"/>
      <c r="R370" s="83"/>
    </row>
    <row r="371" spans="1:20" s="2" customFormat="1" ht="15.75">
      <c r="A371" s="45"/>
      <c r="B371" s="45"/>
      <c r="C371" s="45"/>
      <c r="D371" s="45"/>
      <c r="E371" s="45"/>
      <c r="F371" s="45"/>
      <c r="G371" s="45"/>
      <c r="H371" s="45"/>
      <c r="I371" s="114" t="s">
        <v>78</v>
      </c>
      <c r="J371" s="115"/>
      <c r="K371" s="116"/>
      <c r="L371" s="116"/>
      <c r="M371" s="168">
        <f>M372</f>
        <v>2700</v>
      </c>
      <c r="N371" s="168">
        <f t="shared" ref="N371:O371" si="59">N372</f>
        <v>2700</v>
      </c>
      <c r="O371" s="168">
        <f t="shared" si="59"/>
        <v>2700</v>
      </c>
      <c r="P371" s="30"/>
      <c r="Q371" s="83"/>
      <c r="R371" s="83"/>
    </row>
    <row r="372" spans="1:20" s="59" customFormat="1" ht="16.5" customHeight="1">
      <c r="A372" s="54"/>
      <c r="B372" s="54"/>
      <c r="C372" s="54"/>
      <c r="D372" s="54"/>
      <c r="E372" s="54"/>
      <c r="F372" s="54"/>
      <c r="G372" s="54"/>
      <c r="H372" s="54"/>
      <c r="I372" s="55"/>
      <c r="J372" s="56" t="s">
        <v>304</v>
      </c>
      <c r="K372" s="57"/>
      <c r="L372" s="57"/>
      <c r="M372" s="170">
        <f>M373</f>
        <v>2700</v>
      </c>
      <c r="N372" s="170">
        <f>N373</f>
        <v>2700</v>
      </c>
      <c r="O372" s="170">
        <f>O373</f>
        <v>2700</v>
      </c>
      <c r="P372" s="78"/>
      <c r="Q372" s="83"/>
      <c r="R372" s="83"/>
      <c r="S372" s="2"/>
      <c r="T372" s="2"/>
    </row>
    <row r="373" spans="1:20" s="36" customFormat="1" ht="15.75">
      <c r="I373" s="35">
        <v>4</v>
      </c>
      <c r="J373" s="36" t="s">
        <v>12</v>
      </c>
      <c r="K373" s="37" t="e">
        <f>K374</f>
        <v>#REF!</v>
      </c>
      <c r="L373" s="37"/>
      <c r="M373" s="171">
        <f>M374</f>
        <v>2700</v>
      </c>
      <c r="N373" s="171">
        <f>N374</f>
        <v>2700</v>
      </c>
      <c r="O373" s="171">
        <f>O374</f>
        <v>2700</v>
      </c>
      <c r="P373" s="76" t="e">
        <f>M373/K373*100</f>
        <v>#REF!</v>
      </c>
      <c r="Q373" s="38"/>
      <c r="R373" s="38"/>
    </row>
    <row r="374" spans="1:20" s="36" customFormat="1" ht="15.75">
      <c r="I374" s="35">
        <v>42</v>
      </c>
      <c r="J374" s="36" t="s">
        <v>21</v>
      </c>
      <c r="K374" s="37" t="e">
        <f>#REF!</f>
        <v>#REF!</v>
      </c>
      <c r="L374" s="37"/>
      <c r="M374" s="171">
        <v>2700</v>
      </c>
      <c r="N374" s="171">
        <v>2700</v>
      </c>
      <c r="O374" s="171">
        <v>2700</v>
      </c>
      <c r="P374" s="76" t="e">
        <f>M374/K374*100</f>
        <v>#REF!</v>
      </c>
      <c r="Q374" s="38"/>
      <c r="R374" s="38"/>
    </row>
    <row r="375" spans="1:20" s="36" customFormat="1" ht="15.75" hidden="1">
      <c r="I375" s="39"/>
      <c r="J375" s="40"/>
      <c r="K375" s="41"/>
      <c r="L375" s="41"/>
      <c r="M375" s="92"/>
      <c r="N375" s="92"/>
      <c r="O375" s="92"/>
      <c r="P375" s="77"/>
      <c r="Q375" s="42"/>
      <c r="R375" s="42"/>
    </row>
    <row r="376" spans="1:20" s="36" customFormat="1" ht="15.75" hidden="1">
      <c r="I376" s="39"/>
      <c r="J376" s="40"/>
      <c r="K376" s="41"/>
      <c r="L376" s="41"/>
      <c r="M376" s="92"/>
      <c r="N376" s="92"/>
      <c r="O376" s="92"/>
      <c r="P376" s="77"/>
      <c r="Q376" s="42"/>
      <c r="R376" s="42"/>
    </row>
    <row r="377" spans="1:20" s="36" customFormat="1" ht="15.75" hidden="1">
      <c r="I377" s="39"/>
      <c r="J377" s="40"/>
      <c r="K377" s="41"/>
      <c r="L377" s="41"/>
      <c r="M377" s="92"/>
      <c r="N377" s="92"/>
      <c r="O377" s="92"/>
      <c r="P377" s="77"/>
      <c r="Q377" s="42"/>
      <c r="R377" s="42"/>
    </row>
    <row r="378" spans="1:20" s="36" customFormat="1" ht="15.75" hidden="1">
      <c r="I378" s="39"/>
      <c r="J378" s="40"/>
      <c r="K378" s="41"/>
      <c r="L378" s="41"/>
      <c r="M378" s="92"/>
      <c r="N378" s="92"/>
      <c r="O378" s="92"/>
      <c r="P378" s="77"/>
      <c r="Q378" s="42"/>
      <c r="R378" s="42"/>
    </row>
    <row r="379" spans="1:20" s="36" customFormat="1" ht="15.75" hidden="1">
      <c r="I379" s="39"/>
      <c r="J379" s="40"/>
      <c r="K379" s="41"/>
      <c r="L379" s="41"/>
      <c r="M379" s="92"/>
      <c r="N379" s="92"/>
      <c r="O379" s="92"/>
      <c r="P379" s="77"/>
      <c r="Q379" s="42"/>
      <c r="R379" s="42"/>
    </row>
    <row r="380" spans="1:20" s="151" customFormat="1" ht="15.75">
      <c r="I380" s="151" t="s">
        <v>171</v>
      </c>
      <c r="J380" s="151" t="s">
        <v>172</v>
      </c>
      <c r="K380" s="152"/>
      <c r="L380" s="152"/>
      <c r="M380" s="193">
        <f t="shared" ref="M380:O382" si="60">M381</f>
        <v>4276</v>
      </c>
      <c r="N380" s="193">
        <f t="shared" si="60"/>
        <v>4276</v>
      </c>
      <c r="O380" s="193">
        <f t="shared" si="60"/>
        <v>4276</v>
      </c>
      <c r="P380" s="153"/>
      <c r="Q380" s="154"/>
      <c r="R380" s="154"/>
    </row>
    <row r="381" spans="1:20" s="225" customFormat="1" ht="15.75">
      <c r="I381" s="413" t="s">
        <v>78</v>
      </c>
      <c r="J381" s="413"/>
      <c r="K381" s="271"/>
      <c r="L381" s="271"/>
      <c r="M381" s="272">
        <f t="shared" si="60"/>
        <v>4276</v>
      </c>
      <c r="N381" s="272">
        <f t="shared" si="60"/>
        <v>4276</v>
      </c>
      <c r="O381" s="272">
        <f t="shared" si="60"/>
        <v>4276</v>
      </c>
      <c r="P381" s="226"/>
      <c r="Q381" s="227"/>
      <c r="R381" s="227"/>
    </row>
    <row r="382" spans="1:20" s="203" customFormat="1" ht="15.75">
      <c r="J382" s="203" t="s">
        <v>304</v>
      </c>
      <c r="K382" s="218"/>
      <c r="L382" s="218"/>
      <c r="M382" s="222">
        <f t="shared" si="60"/>
        <v>4276</v>
      </c>
      <c r="N382" s="222">
        <f t="shared" si="60"/>
        <v>4276</v>
      </c>
      <c r="O382" s="222">
        <f t="shared" si="60"/>
        <v>4276</v>
      </c>
      <c r="P382" s="223"/>
      <c r="Q382" s="224"/>
      <c r="R382" s="224"/>
    </row>
    <row r="383" spans="1:20" s="36" customFormat="1" ht="15.75">
      <c r="I383" s="35">
        <v>3</v>
      </c>
      <c r="J383" s="36" t="s">
        <v>11</v>
      </c>
      <c r="K383" s="37"/>
      <c r="L383" s="37"/>
      <c r="M383" s="171">
        <f>M384</f>
        <v>4276</v>
      </c>
      <c r="N383" s="171">
        <f>N384</f>
        <v>4276</v>
      </c>
      <c r="O383" s="171">
        <f>O384</f>
        <v>4276</v>
      </c>
      <c r="P383" s="77"/>
      <c r="Q383" s="42"/>
      <c r="R383" s="42"/>
    </row>
    <row r="384" spans="1:20" s="36" customFormat="1" ht="15.75">
      <c r="I384" s="35">
        <v>38</v>
      </c>
      <c r="J384" s="36" t="s">
        <v>277</v>
      </c>
      <c r="K384" s="37"/>
      <c r="L384" s="37"/>
      <c r="M384" s="171">
        <v>4276</v>
      </c>
      <c r="N384" s="171">
        <v>4276</v>
      </c>
      <c r="O384" s="171">
        <v>4276</v>
      </c>
      <c r="P384" s="77"/>
      <c r="Q384" s="42"/>
      <c r="R384" s="42"/>
    </row>
    <row r="385" spans="1:20" s="2" customFormat="1" ht="15.75">
      <c r="A385" s="18"/>
      <c r="B385" s="18"/>
      <c r="C385" s="18"/>
      <c r="D385" s="18"/>
      <c r="E385" s="18"/>
      <c r="F385" s="18"/>
      <c r="G385" s="18"/>
      <c r="H385" s="18"/>
      <c r="I385" s="25" t="s">
        <v>133</v>
      </c>
      <c r="J385" s="25" t="s">
        <v>79</v>
      </c>
      <c r="K385" s="16" t="e">
        <f>K388</f>
        <v>#REF!</v>
      </c>
      <c r="L385" s="16"/>
      <c r="M385" s="167">
        <f>M386</f>
        <v>93000</v>
      </c>
      <c r="N385" s="167">
        <f>N388</f>
        <v>93000</v>
      </c>
      <c r="O385" s="167">
        <f>O388</f>
        <v>93000</v>
      </c>
      <c r="P385" s="74" t="e">
        <f>M385/K385*100</f>
        <v>#REF!</v>
      </c>
      <c r="Q385" s="83"/>
      <c r="R385" s="83"/>
    </row>
    <row r="386" spans="1:20" s="2" customFormat="1" ht="15.75">
      <c r="A386" s="45"/>
      <c r="B386" s="45"/>
      <c r="C386" s="45"/>
      <c r="D386" s="45"/>
      <c r="E386" s="45"/>
      <c r="F386" s="45"/>
      <c r="G386" s="45"/>
      <c r="H386" s="45"/>
      <c r="I386" s="114" t="s">
        <v>80</v>
      </c>
      <c r="J386" s="115"/>
      <c r="K386" s="116"/>
      <c r="L386" s="116"/>
      <c r="M386" s="168">
        <f>M387</f>
        <v>93000</v>
      </c>
      <c r="N386" s="168">
        <f>N387</f>
        <v>93000</v>
      </c>
      <c r="O386" s="168">
        <f>O387</f>
        <v>93000</v>
      </c>
      <c r="P386" s="75"/>
      <c r="Q386" s="83"/>
      <c r="R386" s="83"/>
    </row>
    <row r="387" spans="1:20" s="59" customFormat="1" ht="15.75" customHeight="1">
      <c r="A387" s="54"/>
      <c r="B387" s="54"/>
      <c r="C387" s="54"/>
      <c r="D387" s="54"/>
      <c r="E387" s="54"/>
      <c r="F387" s="54"/>
      <c r="G387" s="54"/>
      <c r="H387" s="54"/>
      <c r="I387" s="55"/>
      <c r="J387" s="56" t="s">
        <v>304</v>
      </c>
      <c r="K387" s="57"/>
      <c r="L387" s="57"/>
      <c r="M387" s="170">
        <f>M388</f>
        <v>93000</v>
      </c>
      <c r="N387" s="170">
        <f t="shared" ref="M387:O388" si="61">N388</f>
        <v>93000</v>
      </c>
      <c r="O387" s="170">
        <f t="shared" si="61"/>
        <v>93000</v>
      </c>
      <c r="P387" s="78"/>
      <c r="Q387" s="83"/>
      <c r="R387" s="83"/>
      <c r="S387" s="2"/>
      <c r="T387" s="2"/>
    </row>
    <row r="388" spans="1:20" s="36" customFormat="1" ht="15.75">
      <c r="I388" s="35">
        <v>3</v>
      </c>
      <c r="J388" s="36" t="s">
        <v>11</v>
      </c>
      <c r="K388" s="37" t="e">
        <f>K389</f>
        <v>#REF!</v>
      </c>
      <c r="L388" s="37"/>
      <c r="M388" s="171">
        <f t="shared" si="61"/>
        <v>93000</v>
      </c>
      <c r="N388" s="171">
        <f t="shared" si="61"/>
        <v>93000</v>
      </c>
      <c r="O388" s="171">
        <f t="shared" si="61"/>
        <v>93000</v>
      </c>
      <c r="P388" s="76" t="e">
        <f>M388/K388*100</f>
        <v>#REF!</v>
      </c>
      <c r="Q388" s="38"/>
      <c r="R388" s="38"/>
    </row>
    <row r="389" spans="1:20" s="36" customFormat="1" ht="15.75">
      <c r="I389" s="35">
        <v>38</v>
      </c>
      <c r="J389" s="36" t="s">
        <v>277</v>
      </c>
      <c r="K389" s="37" t="e">
        <f>#REF!</f>
        <v>#REF!</v>
      </c>
      <c r="L389" s="37"/>
      <c r="M389" s="171">
        <v>93000</v>
      </c>
      <c r="N389" s="171">
        <v>93000</v>
      </c>
      <c r="O389" s="171">
        <v>93000</v>
      </c>
      <c r="P389" s="76" t="e">
        <f>M389/K389*100</f>
        <v>#REF!</v>
      </c>
      <c r="Q389" s="38"/>
      <c r="R389" s="38"/>
    </row>
    <row r="390" spans="1:20" s="2" customFormat="1" ht="32.25" customHeight="1">
      <c r="A390" s="18"/>
      <c r="B390" s="18"/>
      <c r="C390" s="18"/>
      <c r="D390" s="18"/>
      <c r="E390" s="18"/>
      <c r="F390" s="18"/>
      <c r="G390" s="18"/>
      <c r="H390" s="18"/>
      <c r="I390" s="25" t="s">
        <v>113</v>
      </c>
      <c r="J390" s="25" t="s">
        <v>81</v>
      </c>
      <c r="K390" s="16" t="e">
        <f>K391+K397+K411</f>
        <v>#REF!</v>
      </c>
      <c r="L390" s="16"/>
      <c r="M390" s="167">
        <f>M391+M397+M411</f>
        <v>176802.25</v>
      </c>
      <c r="N390" s="167">
        <f>N391+N397+N411</f>
        <v>135400</v>
      </c>
      <c r="O390" s="167">
        <f>O391+O397+O411</f>
        <v>135400</v>
      </c>
      <c r="P390" s="74" t="e">
        <f>M390/K390*100</f>
        <v>#REF!</v>
      </c>
      <c r="Q390" s="83"/>
      <c r="R390" s="83"/>
    </row>
    <row r="391" spans="1:20" s="2" customFormat="1" ht="18.75" customHeight="1">
      <c r="A391" s="46"/>
      <c r="B391" s="46"/>
      <c r="C391" s="46"/>
      <c r="D391" s="46"/>
      <c r="E391" s="46"/>
      <c r="F391" s="46"/>
      <c r="G391" s="46"/>
      <c r="H391" s="46"/>
      <c r="I391" s="22" t="s">
        <v>76</v>
      </c>
      <c r="J391" s="22" t="s">
        <v>83</v>
      </c>
      <c r="K391" s="23" t="e">
        <f>K392</f>
        <v>#REF!</v>
      </c>
      <c r="L391" s="23"/>
      <c r="M391" s="166">
        <f>M392</f>
        <v>23400</v>
      </c>
      <c r="N391" s="166">
        <f>N392</f>
        <v>23400</v>
      </c>
      <c r="O391" s="166">
        <f>O392</f>
        <v>23400</v>
      </c>
      <c r="P391" s="73" t="e">
        <f>M391/K391*100</f>
        <v>#REF!</v>
      </c>
      <c r="Q391" s="83"/>
      <c r="R391" s="83"/>
    </row>
    <row r="392" spans="1:20" s="2" customFormat="1" ht="15.75">
      <c r="A392" s="18"/>
      <c r="B392" s="18"/>
      <c r="C392" s="18"/>
      <c r="D392" s="18"/>
      <c r="E392" s="18"/>
      <c r="F392" s="18"/>
      <c r="G392" s="18"/>
      <c r="H392" s="18"/>
      <c r="I392" s="25" t="s">
        <v>77</v>
      </c>
      <c r="J392" s="25" t="s">
        <v>85</v>
      </c>
      <c r="K392" s="16" t="e">
        <f>K395</f>
        <v>#REF!</v>
      </c>
      <c r="L392" s="16"/>
      <c r="M392" s="167">
        <f>M393</f>
        <v>23400</v>
      </c>
      <c r="N392" s="167">
        <f>N395</f>
        <v>23400</v>
      </c>
      <c r="O392" s="167">
        <f>O395</f>
        <v>23400</v>
      </c>
      <c r="P392" s="74" t="e">
        <f>M392/K392*100</f>
        <v>#REF!</v>
      </c>
      <c r="Q392" s="83"/>
      <c r="R392" s="83"/>
    </row>
    <row r="393" spans="1:20" s="2" customFormat="1" ht="15.75">
      <c r="A393" s="45"/>
      <c r="B393" s="45"/>
      <c r="C393" s="45"/>
      <c r="D393" s="45"/>
      <c r="E393" s="45"/>
      <c r="F393" s="45"/>
      <c r="G393" s="45"/>
      <c r="H393" s="45"/>
      <c r="I393" s="114" t="s">
        <v>86</v>
      </c>
      <c r="J393" s="115"/>
      <c r="K393" s="116"/>
      <c r="L393" s="116"/>
      <c r="M393" s="168">
        <f>M394</f>
        <v>23400</v>
      </c>
      <c r="N393" s="168">
        <f t="shared" ref="N393:O393" si="62">N394</f>
        <v>23400</v>
      </c>
      <c r="O393" s="168">
        <f t="shared" si="62"/>
        <v>23400</v>
      </c>
      <c r="P393" s="75"/>
      <c r="Q393" s="83"/>
      <c r="R393" s="83"/>
    </row>
    <row r="394" spans="1:20" s="59" customFormat="1" ht="18.75" customHeight="1">
      <c r="A394" s="54"/>
      <c r="B394" s="54"/>
      <c r="C394" s="54"/>
      <c r="D394" s="54"/>
      <c r="E394" s="54"/>
      <c r="F394" s="54"/>
      <c r="G394" s="54"/>
      <c r="H394" s="54"/>
      <c r="I394" s="55"/>
      <c r="J394" s="56" t="s">
        <v>304</v>
      </c>
      <c r="K394" s="57"/>
      <c r="L394" s="57"/>
      <c r="M394" s="170">
        <f>M395</f>
        <v>23400</v>
      </c>
      <c r="N394" s="170">
        <f>N395</f>
        <v>23400</v>
      </c>
      <c r="O394" s="170">
        <f>O395</f>
        <v>23400</v>
      </c>
      <c r="P394" s="78"/>
      <c r="Q394" s="83"/>
      <c r="R394" s="83"/>
      <c r="S394" s="2"/>
      <c r="T394" s="2"/>
    </row>
    <row r="395" spans="1:20" s="2" customFormat="1" ht="15.75">
      <c r="A395" s="36"/>
      <c r="B395" s="36"/>
      <c r="C395" s="36"/>
      <c r="D395" s="36"/>
      <c r="E395" s="36"/>
      <c r="F395" s="36"/>
      <c r="G395" s="36"/>
      <c r="H395" s="36"/>
      <c r="I395" s="35">
        <v>3</v>
      </c>
      <c r="J395" s="36" t="s">
        <v>11</v>
      </c>
      <c r="K395" s="37" t="e">
        <f>K396</f>
        <v>#REF!</v>
      </c>
      <c r="L395" s="37"/>
      <c r="M395" s="171">
        <f>M396</f>
        <v>23400</v>
      </c>
      <c r="N395" s="171">
        <f t="shared" ref="N395:O395" si="63">N396</f>
        <v>23400</v>
      </c>
      <c r="O395" s="171">
        <f t="shared" si="63"/>
        <v>23400</v>
      </c>
      <c r="P395" s="76" t="e">
        <f>M395/K395*100</f>
        <v>#REF!</v>
      </c>
      <c r="Q395" s="38"/>
      <c r="R395" s="38"/>
    </row>
    <row r="396" spans="1:20" s="2" customFormat="1" ht="15.75">
      <c r="A396" s="36"/>
      <c r="B396" s="36"/>
      <c r="C396" s="36"/>
      <c r="D396" s="36"/>
      <c r="E396" s="36"/>
      <c r="F396" s="36"/>
      <c r="G396" s="36"/>
      <c r="H396" s="36"/>
      <c r="I396" s="35">
        <v>38</v>
      </c>
      <c r="J396" s="36" t="s">
        <v>277</v>
      </c>
      <c r="K396" s="37" t="e">
        <f>#REF!</f>
        <v>#REF!</v>
      </c>
      <c r="L396" s="37"/>
      <c r="M396" s="171">
        <v>23400</v>
      </c>
      <c r="N396" s="171">
        <v>23400</v>
      </c>
      <c r="O396" s="171">
        <v>23400</v>
      </c>
      <c r="P396" s="76" t="e">
        <f>M396/K396*100</f>
        <v>#REF!</v>
      </c>
      <c r="Q396" s="38"/>
      <c r="R396" s="38"/>
    </row>
    <row r="397" spans="1:20" s="2" customFormat="1" ht="18" customHeight="1">
      <c r="A397" s="46"/>
      <c r="B397" s="46"/>
      <c r="C397" s="46"/>
      <c r="D397" s="46"/>
      <c r="E397" s="46"/>
      <c r="F397" s="46"/>
      <c r="G397" s="46"/>
      <c r="H397" s="46"/>
      <c r="I397" s="22" t="s">
        <v>82</v>
      </c>
      <c r="J397" s="22" t="s">
        <v>87</v>
      </c>
      <c r="K397" s="23" t="e">
        <f>K398</f>
        <v>#REF!</v>
      </c>
      <c r="L397" s="23"/>
      <c r="M397" s="166">
        <f>M398+M403</f>
        <v>125902.25</v>
      </c>
      <c r="N397" s="166">
        <f>N398+N403</f>
        <v>89500</v>
      </c>
      <c r="O397" s="166">
        <f>O398+O403</f>
        <v>89500</v>
      </c>
      <c r="P397" s="73" t="e">
        <f>M397/K397*100</f>
        <v>#REF!</v>
      </c>
      <c r="Q397" s="83"/>
      <c r="R397" s="83"/>
    </row>
    <row r="398" spans="1:20" s="2" customFormat="1" ht="15.75">
      <c r="A398" s="18"/>
      <c r="B398" s="18"/>
      <c r="C398" s="18"/>
      <c r="D398" s="18"/>
      <c r="E398" s="18"/>
      <c r="F398" s="18"/>
      <c r="G398" s="18"/>
      <c r="H398" s="18"/>
      <c r="I398" s="25" t="s">
        <v>84</v>
      </c>
      <c r="J398" s="25" t="s">
        <v>88</v>
      </c>
      <c r="K398" s="16" t="e">
        <f>K401</f>
        <v>#REF!</v>
      </c>
      <c r="L398" s="16"/>
      <c r="M398" s="167">
        <f>M401</f>
        <v>89500</v>
      </c>
      <c r="N398" s="167">
        <f>N401</f>
        <v>89500</v>
      </c>
      <c r="O398" s="167">
        <f>O399</f>
        <v>89500</v>
      </c>
      <c r="P398" s="74" t="e">
        <f>M398/K398*100</f>
        <v>#REF!</v>
      </c>
      <c r="Q398" s="83"/>
      <c r="R398" s="83"/>
    </row>
    <row r="399" spans="1:20" s="2" customFormat="1" ht="15.75">
      <c r="A399" s="45"/>
      <c r="B399" s="45"/>
      <c r="C399" s="45"/>
      <c r="D399" s="45"/>
      <c r="E399" s="45"/>
      <c r="F399" s="45"/>
      <c r="G399" s="45"/>
      <c r="H399" s="45"/>
      <c r="I399" s="114" t="s">
        <v>89</v>
      </c>
      <c r="J399" s="115"/>
      <c r="K399" s="116"/>
      <c r="L399" s="116"/>
      <c r="M399" s="168">
        <f>M400</f>
        <v>89500</v>
      </c>
      <c r="N399" s="168">
        <f>N400</f>
        <v>89500</v>
      </c>
      <c r="O399" s="168">
        <f>O400</f>
        <v>89500</v>
      </c>
      <c r="P399" s="30"/>
      <c r="Q399" s="83"/>
      <c r="R399" s="83"/>
    </row>
    <row r="400" spans="1:20" s="59" customFormat="1" ht="18" customHeight="1">
      <c r="A400" s="54"/>
      <c r="B400" s="54"/>
      <c r="C400" s="54"/>
      <c r="D400" s="54"/>
      <c r="E400" s="54"/>
      <c r="F400" s="54"/>
      <c r="G400" s="54"/>
      <c r="H400" s="54"/>
      <c r="I400" s="55"/>
      <c r="J400" s="56" t="s">
        <v>304</v>
      </c>
      <c r="K400" s="57"/>
      <c r="L400" s="57"/>
      <c r="M400" s="170">
        <f t="shared" ref="M400:N401" si="64">M401</f>
        <v>89500</v>
      </c>
      <c r="N400" s="170">
        <f t="shared" si="64"/>
        <v>89500</v>
      </c>
      <c r="O400" s="170">
        <f>O401</f>
        <v>89500</v>
      </c>
      <c r="P400" s="58"/>
      <c r="Q400" s="83"/>
      <c r="R400" s="83"/>
      <c r="S400" s="2"/>
      <c r="T400" s="2"/>
    </row>
    <row r="401" spans="1:20" s="2" customFormat="1" ht="15.75">
      <c r="A401" s="36"/>
      <c r="B401" s="36"/>
      <c r="C401" s="36"/>
      <c r="D401" s="36"/>
      <c r="E401" s="36"/>
      <c r="F401" s="36"/>
      <c r="G401" s="36"/>
      <c r="H401" s="36"/>
      <c r="I401" s="35">
        <v>3</v>
      </c>
      <c r="J401" s="36" t="s">
        <v>11</v>
      </c>
      <c r="K401" s="37" t="e">
        <f>K402</f>
        <v>#REF!</v>
      </c>
      <c r="L401" s="37"/>
      <c r="M401" s="171">
        <f t="shared" si="64"/>
        <v>89500</v>
      </c>
      <c r="N401" s="171">
        <f t="shared" si="64"/>
        <v>89500</v>
      </c>
      <c r="O401" s="171">
        <f>O402</f>
        <v>89500</v>
      </c>
      <c r="P401" s="38" t="e">
        <f>M401/K401*100</f>
        <v>#REF!</v>
      </c>
      <c r="Q401" s="38"/>
      <c r="R401" s="38"/>
    </row>
    <row r="402" spans="1:20" s="2" customFormat="1" ht="15.75">
      <c r="A402" s="36"/>
      <c r="B402" s="36"/>
      <c r="C402" s="36"/>
      <c r="D402" s="36"/>
      <c r="E402" s="36"/>
      <c r="F402" s="36"/>
      <c r="G402" s="36"/>
      <c r="H402" s="36"/>
      <c r="I402" s="35">
        <v>38</v>
      </c>
      <c r="J402" s="36" t="s">
        <v>277</v>
      </c>
      <c r="K402" s="37" t="e">
        <f>#REF!</f>
        <v>#REF!</v>
      </c>
      <c r="L402" s="37"/>
      <c r="M402" s="171">
        <v>89500</v>
      </c>
      <c r="N402" s="171">
        <v>89500</v>
      </c>
      <c r="O402" s="171">
        <v>89500</v>
      </c>
      <c r="P402" s="38" t="e">
        <f>M402/K402*100</f>
        <v>#REF!</v>
      </c>
      <c r="Q402" s="38"/>
      <c r="R402" s="38"/>
    </row>
    <row r="403" spans="1:20" s="2" customFormat="1" ht="15.75">
      <c r="A403" s="36"/>
      <c r="B403" s="36"/>
      <c r="C403" s="36"/>
      <c r="D403" s="36"/>
      <c r="E403" s="36"/>
      <c r="F403" s="36"/>
      <c r="G403" s="36"/>
      <c r="H403" s="36"/>
      <c r="I403" s="25" t="s">
        <v>285</v>
      </c>
      <c r="J403" s="25" t="s">
        <v>356</v>
      </c>
      <c r="K403" s="16" t="e">
        <f>K406</f>
        <v>#REF!</v>
      </c>
      <c r="L403" s="16"/>
      <c r="M403" s="167">
        <f>M404</f>
        <v>36402.25</v>
      </c>
      <c r="N403" s="167">
        <f>N404</f>
        <v>0</v>
      </c>
      <c r="O403" s="167">
        <f>O404</f>
        <v>0</v>
      </c>
      <c r="P403" s="38"/>
      <c r="Q403" s="38"/>
      <c r="R403" s="38"/>
    </row>
    <row r="404" spans="1:20" s="2" customFormat="1" ht="15.75">
      <c r="A404" s="36"/>
      <c r="B404" s="36"/>
      <c r="C404" s="36"/>
      <c r="D404" s="36"/>
      <c r="E404" s="36"/>
      <c r="F404" s="36"/>
      <c r="G404" s="36"/>
      <c r="H404" s="36"/>
      <c r="I404" s="114" t="s">
        <v>89</v>
      </c>
      <c r="J404" s="115"/>
      <c r="K404" s="116"/>
      <c r="L404" s="116"/>
      <c r="M404" s="168">
        <f>M405+M408</f>
        <v>36402.25</v>
      </c>
      <c r="N404" s="168">
        <f>N405+N408</f>
        <v>0</v>
      </c>
      <c r="O404" s="168">
        <f>O405+O408</f>
        <v>0</v>
      </c>
      <c r="P404" s="38"/>
      <c r="Q404" s="38"/>
      <c r="R404" s="38"/>
    </row>
    <row r="405" spans="1:20" s="2" customFormat="1" ht="15.75">
      <c r="A405" s="36"/>
      <c r="B405" s="36"/>
      <c r="C405" s="36"/>
      <c r="D405" s="36"/>
      <c r="E405" s="36"/>
      <c r="F405" s="36"/>
      <c r="G405" s="36"/>
      <c r="H405" s="36"/>
      <c r="I405" s="55"/>
      <c r="J405" s="56" t="s">
        <v>305</v>
      </c>
      <c r="K405" s="57"/>
      <c r="L405" s="57"/>
      <c r="M405" s="170">
        <f t="shared" ref="M405:N408" si="65">M406</f>
        <v>28232</v>
      </c>
      <c r="N405" s="170">
        <f t="shared" si="65"/>
        <v>0</v>
      </c>
      <c r="O405" s="170">
        <f>O406</f>
        <v>0</v>
      </c>
      <c r="P405" s="38"/>
      <c r="Q405" s="38"/>
      <c r="R405" s="38"/>
    </row>
    <row r="406" spans="1:20" s="2" customFormat="1" ht="15.75">
      <c r="A406" s="36"/>
      <c r="B406" s="36"/>
      <c r="C406" s="36"/>
      <c r="D406" s="36"/>
      <c r="E406" s="36"/>
      <c r="F406" s="36"/>
      <c r="G406" s="36"/>
      <c r="H406" s="36"/>
      <c r="I406" s="35">
        <v>4</v>
      </c>
      <c r="J406" s="35" t="s">
        <v>12</v>
      </c>
      <c r="K406" s="37" t="e">
        <f>K407</f>
        <v>#REF!</v>
      </c>
      <c r="L406" s="37"/>
      <c r="M406" s="171">
        <f>M407</f>
        <v>28232</v>
      </c>
      <c r="N406" s="171">
        <f t="shared" si="65"/>
        <v>0</v>
      </c>
      <c r="O406" s="171">
        <f>O407</f>
        <v>0</v>
      </c>
      <c r="P406" s="38"/>
      <c r="Q406" s="38"/>
      <c r="R406" s="38"/>
    </row>
    <row r="407" spans="1:20" s="2" customFormat="1" ht="15.75">
      <c r="A407" s="36"/>
      <c r="B407" s="36"/>
      <c r="C407" s="36"/>
      <c r="D407" s="36"/>
      <c r="E407" s="36"/>
      <c r="F407" s="36"/>
      <c r="G407" s="36"/>
      <c r="H407" s="36"/>
      <c r="I407" s="35">
        <v>42</v>
      </c>
      <c r="J407" s="35" t="s">
        <v>21</v>
      </c>
      <c r="K407" s="37" t="e">
        <f>#REF!</f>
        <v>#REF!</v>
      </c>
      <c r="L407" s="37"/>
      <c r="M407" s="171">
        <v>28232</v>
      </c>
      <c r="N407" s="171">
        <v>0</v>
      </c>
      <c r="O407" s="171">
        <v>0</v>
      </c>
      <c r="P407" s="38"/>
      <c r="Q407" s="38"/>
      <c r="R407" s="38"/>
    </row>
    <row r="408" spans="1:20" s="2" customFormat="1" ht="15.75">
      <c r="A408" s="36"/>
      <c r="B408" s="36"/>
      <c r="C408" s="36"/>
      <c r="D408" s="36"/>
      <c r="E408" s="36"/>
      <c r="F408" s="36"/>
      <c r="G408" s="36"/>
      <c r="H408" s="36"/>
      <c r="I408" s="55"/>
      <c r="J408" s="285" t="s">
        <v>296</v>
      </c>
      <c r="K408" s="57"/>
      <c r="L408" s="57"/>
      <c r="M408" s="170">
        <f t="shared" si="65"/>
        <v>8170.25</v>
      </c>
      <c r="N408" s="170">
        <f t="shared" si="65"/>
        <v>0</v>
      </c>
      <c r="O408" s="170">
        <f>O409</f>
        <v>0</v>
      </c>
      <c r="P408" s="38"/>
      <c r="Q408" s="38"/>
      <c r="R408" s="38"/>
    </row>
    <row r="409" spans="1:20" s="2" customFormat="1" ht="15.75">
      <c r="A409" s="36"/>
      <c r="B409" s="36"/>
      <c r="C409" s="36"/>
      <c r="D409" s="36"/>
      <c r="E409" s="36"/>
      <c r="F409" s="36"/>
      <c r="G409" s="36"/>
      <c r="H409" s="36"/>
      <c r="I409" s="35">
        <v>4</v>
      </c>
      <c r="J409" s="35" t="s">
        <v>12</v>
      </c>
      <c r="K409" s="37" t="e">
        <f>K410</f>
        <v>#REF!</v>
      </c>
      <c r="L409" s="37"/>
      <c r="M409" s="171">
        <f>M410</f>
        <v>8170.25</v>
      </c>
      <c r="N409" s="171">
        <f>N410</f>
        <v>0</v>
      </c>
      <c r="O409" s="171">
        <f>O410</f>
        <v>0</v>
      </c>
      <c r="P409" s="38"/>
      <c r="Q409" s="38"/>
      <c r="R409" s="38"/>
    </row>
    <row r="410" spans="1:20" s="2" customFormat="1" ht="15.75">
      <c r="A410" s="36"/>
      <c r="B410" s="36"/>
      <c r="C410" s="36"/>
      <c r="D410" s="36"/>
      <c r="E410" s="36"/>
      <c r="F410" s="36"/>
      <c r="G410" s="36"/>
      <c r="H410" s="36"/>
      <c r="I410" s="35">
        <v>42</v>
      </c>
      <c r="J410" s="35" t="s">
        <v>21</v>
      </c>
      <c r="K410" s="37" t="e">
        <f>#REF!</f>
        <v>#REF!</v>
      </c>
      <c r="L410" s="37"/>
      <c r="M410" s="171">
        <v>8170.25</v>
      </c>
      <c r="N410" s="171">
        <v>0</v>
      </c>
      <c r="O410" s="171">
        <v>0</v>
      </c>
      <c r="P410" s="38"/>
      <c r="Q410" s="38"/>
      <c r="R410" s="38"/>
    </row>
    <row r="411" spans="1:20" s="2" customFormat="1" ht="19.5" customHeight="1">
      <c r="A411" s="46"/>
      <c r="B411" s="46"/>
      <c r="C411" s="46"/>
      <c r="D411" s="46"/>
      <c r="E411" s="46"/>
      <c r="F411" s="46"/>
      <c r="G411" s="46"/>
      <c r="H411" s="46"/>
      <c r="I411" s="22" t="s">
        <v>134</v>
      </c>
      <c r="J411" s="22" t="s">
        <v>91</v>
      </c>
      <c r="K411" s="23" t="e">
        <f>K412</f>
        <v>#REF!</v>
      </c>
      <c r="L411" s="23"/>
      <c r="M411" s="166">
        <f>M412</f>
        <v>27500</v>
      </c>
      <c r="N411" s="166">
        <f>N412</f>
        <v>22500</v>
      </c>
      <c r="O411" s="166">
        <f>O412</f>
        <v>22500</v>
      </c>
      <c r="P411" s="24" t="e">
        <f>M411/K411*100</f>
        <v>#REF!</v>
      </c>
      <c r="Q411" s="83"/>
      <c r="R411" s="83"/>
    </row>
    <row r="412" spans="1:20" s="2" customFormat="1" ht="15.75">
      <c r="A412" s="18"/>
      <c r="B412" s="18"/>
      <c r="C412" s="18"/>
      <c r="D412" s="18"/>
      <c r="E412" s="18"/>
      <c r="F412" s="18"/>
      <c r="G412" s="18"/>
      <c r="H412" s="18"/>
      <c r="I412" s="25" t="s">
        <v>135</v>
      </c>
      <c r="J412" s="25" t="s">
        <v>93</v>
      </c>
      <c r="K412" s="16" t="e">
        <f>K415</f>
        <v>#REF!</v>
      </c>
      <c r="L412" s="16"/>
      <c r="M412" s="167">
        <f>M413+M417</f>
        <v>27500</v>
      </c>
      <c r="N412" s="167">
        <f>N415+N419</f>
        <v>22500</v>
      </c>
      <c r="O412" s="167">
        <f>O413+O417</f>
        <v>22500</v>
      </c>
      <c r="P412" s="26" t="e">
        <f>M412/K412*100</f>
        <v>#REF!</v>
      </c>
      <c r="Q412" s="83"/>
      <c r="R412" s="83"/>
    </row>
    <row r="413" spans="1:20" s="2" customFormat="1" ht="15.75">
      <c r="A413" s="45"/>
      <c r="B413" s="45"/>
      <c r="C413" s="45"/>
      <c r="D413" s="45"/>
      <c r="E413" s="45"/>
      <c r="F413" s="45"/>
      <c r="G413" s="45"/>
      <c r="H413" s="45"/>
      <c r="I413" s="114" t="s">
        <v>94</v>
      </c>
      <c r="J413" s="115"/>
      <c r="K413" s="115"/>
      <c r="L413" s="115"/>
      <c r="M413" s="194">
        <f>M414</f>
        <v>25000</v>
      </c>
      <c r="N413" s="194">
        <f>N414</f>
        <v>20000</v>
      </c>
      <c r="O413" s="194">
        <f>O414</f>
        <v>20000</v>
      </c>
      <c r="P413" s="142">
        <v>100000</v>
      </c>
      <c r="Q413" s="83"/>
      <c r="R413" s="83"/>
    </row>
    <row r="414" spans="1:20" s="59" customFormat="1" ht="16.5" customHeight="1">
      <c r="A414" s="54"/>
      <c r="B414" s="54"/>
      <c r="C414" s="54"/>
      <c r="D414" s="54"/>
      <c r="E414" s="54"/>
      <c r="F414" s="54"/>
      <c r="G414" s="54"/>
      <c r="H414" s="54"/>
      <c r="I414" s="55"/>
      <c r="J414" s="56" t="s">
        <v>304</v>
      </c>
      <c r="K414" s="57"/>
      <c r="L414" s="57"/>
      <c r="M414" s="170">
        <f t="shared" ref="M414:O415" si="66">M415</f>
        <v>25000</v>
      </c>
      <c r="N414" s="170">
        <f t="shared" si="66"/>
        <v>20000</v>
      </c>
      <c r="O414" s="170">
        <f>O415</f>
        <v>20000</v>
      </c>
      <c r="P414" s="58"/>
      <c r="Q414" s="83"/>
      <c r="R414" s="83"/>
      <c r="S414" s="2"/>
      <c r="T414" s="2"/>
    </row>
    <row r="415" spans="1:20" s="2" customFormat="1" ht="15.75">
      <c r="A415" s="36"/>
      <c r="B415" s="36"/>
      <c r="C415" s="36"/>
      <c r="D415" s="36"/>
      <c r="E415" s="36"/>
      <c r="F415" s="36"/>
      <c r="G415" s="36"/>
      <c r="H415" s="36"/>
      <c r="I415" s="35">
        <v>3</v>
      </c>
      <c r="J415" s="36" t="s">
        <v>11</v>
      </c>
      <c r="K415" s="37" t="e">
        <f>K416</f>
        <v>#REF!</v>
      </c>
      <c r="L415" s="37"/>
      <c r="M415" s="171">
        <f t="shared" si="66"/>
        <v>25000</v>
      </c>
      <c r="N415" s="171">
        <f t="shared" si="66"/>
        <v>20000</v>
      </c>
      <c r="O415" s="171">
        <f t="shared" si="66"/>
        <v>20000</v>
      </c>
      <c r="P415" s="38" t="e">
        <f>M415/K415*100</f>
        <v>#REF!</v>
      </c>
      <c r="Q415" s="38"/>
      <c r="R415" s="38"/>
    </row>
    <row r="416" spans="1:20" s="2" customFormat="1" ht="15.75">
      <c r="A416" s="36"/>
      <c r="B416" s="36"/>
      <c r="C416" s="36"/>
      <c r="D416" s="36"/>
      <c r="E416" s="36"/>
      <c r="F416" s="36"/>
      <c r="G416" s="36"/>
      <c r="H416" s="36"/>
      <c r="I416" s="35">
        <v>38</v>
      </c>
      <c r="J416" s="36" t="s">
        <v>277</v>
      </c>
      <c r="K416" s="37" t="e">
        <f>#REF!</f>
        <v>#REF!</v>
      </c>
      <c r="L416" s="37"/>
      <c r="M416" s="171">
        <v>25000</v>
      </c>
      <c r="N416" s="171">
        <v>20000</v>
      </c>
      <c r="O416" s="171">
        <v>20000</v>
      </c>
      <c r="P416" s="38" t="e">
        <f>M416/K416*100</f>
        <v>#REF!</v>
      </c>
      <c r="Q416" s="38"/>
      <c r="R416" s="38"/>
    </row>
    <row r="417" spans="1:20" s="2" customFormat="1" ht="15.75">
      <c r="A417" s="45"/>
      <c r="B417" s="45"/>
      <c r="C417" s="45"/>
      <c r="D417" s="45"/>
      <c r="E417" s="45"/>
      <c r="F417" s="45"/>
      <c r="G417" s="45"/>
      <c r="H417" s="45"/>
      <c r="I417" s="114" t="s">
        <v>127</v>
      </c>
      <c r="J417" s="115"/>
      <c r="K417" s="116"/>
      <c r="L417" s="116"/>
      <c r="M417" s="228">
        <f>M418</f>
        <v>2500</v>
      </c>
      <c r="N417" s="228">
        <f>N418</f>
        <v>2500</v>
      </c>
      <c r="O417" s="228">
        <f>O418</f>
        <v>2500</v>
      </c>
      <c r="P417" s="30"/>
      <c r="Q417" s="83"/>
      <c r="R417" s="83"/>
    </row>
    <row r="418" spans="1:20" s="59" customFormat="1" ht="16.5" customHeight="1">
      <c r="A418" s="54"/>
      <c r="B418" s="54"/>
      <c r="C418" s="54"/>
      <c r="D418" s="54"/>
      <c r="E418" s="54"/>
      <c r="F418" s="54"/>
      <c r="G418" s="54"/>
      <c r="H418" s="54"/>
      <c r="I418" s="55"/>
      <c r="J418" s="56" t="s">
        <v>304</v>
      </c>
      <c r="K418" s="57"/>
      <c r="L418" s="57"/>
      <c r="M418" s="170">
        <f t="shared" ref="M418:N419" si="67">M419</f>
        <v>2500</v>
      </c>
      <c r="N418" s="170">
        <f t="shared" si="67"/>
        <v>2500</v>
      </c>
      <c r="O418" s="170">
        <f>O419</f>
        <v>2500</v>
      </c>
      <c r="P418" s="58"/>
      <c r="Q418" s="83"/>
      <c r="R418" s="83"/>
      <c r="S418" s="2"/>
      <c r="T418" s="2"/>
    </row>
    <row r="419" spans="1:20" s="2" customFormat="1" ht="15.75">
      <c r="A419" s="36"/>
      <c r="B419" s="36"/>
      <c r="C419" s="36"/>
      <c r="D419" s="36"/>
      <c r="E419" s="36"/>
      <c r="F419" s="36"/>
      <c r="G419" s="36"/>
      <c r="H419" s="36"/>
      <c r="I419" s="35">
        <v>3</v>
      </c>
      <c r="J419" s="36" t="s">
        <v>11</v>
      </c>
      <c r="K419" s="37" t="e">
        <f>K420</f>
        <v>#REF!</v>
      </c>
      <c r="L419" s="37"/>
      <c r="M419" s="171">
        <f t="shared" si="67"/>
        <v>2500</v>
      </c>
      <c r="N419" s="171">
        <f t="shared" si="67"/>
        <v>2500</v>
      </c>
      <c r="O419" s="171">
        <f>O420</f>
        <v>2500</v>
      </c>
      <c r="P419" s="38" t="e">
        <f t="shared" ref="P419:P424" si="68">M419/K419*100</f>
        <v>#REF!</v>
      </c>
      <c r="Q419" s="38"/>
      <c r="R419" s="38"/>
    </row>
    <row r="420" spans="1:20" s="2" customFormat="1" ht="15.75">
      <c r="A420" s="36"/>
      <c r="B420" s="36"/>
      <c r="C420" s="36"/>
      <c r="D420" s="36"/>
      <c r="E420" s="36"/>
      <c r="F420" s="36"/>
      <c r="G420" s="36"/>
      <c r="H420" s="36"/>
      <c r="I420" s="35">
        <v>38</v>
      </c>
      <c r="J420" s="36" t="s">
        <v>277</v>
      </c>
      <c r="K420" s="37" t="e">
        <f>#REF!</f>
        <v>#REF!</v>
      </c>
      <c r="L420" s="37"/>
      <c r="M420" s="171">
        <v>2500</v>
      </c>
      <c r="N420" s="171">
        <v>2500</v>
      </c>
      <c r="O420" s="171">
        <v>2500</v>
      </c>
      <c r="P420" s="38" t="e">
        <f t="shared" si="68"/>
        <v>#REF!</v>
      </c>
      <c r="Q420" s="38"/>
      <c r="R420" s="38"/>
    </row>
    <row r="421" spans="1:20" s="2" customFormat="1" ht="32.25" customHeight="1">
      <c r="A421" s="22"/>
      <c r="B421" s="22"/>
      <c r="C421" s="22"/>
      <c r="D421" s="22"/>
      <c r="E421" s="22"/>
      <c r="F421" s="22"/>
      <c r="G421" s="22"/>
      <c r="H421" s="22"/>
      <c r="I421" s="47" t="s">
        <v>60</v>
      </c>
      <c r="J421" s="22" t="s">
        <v>95</v>
      </c>
      <c r="K421" s="48" t="e">
        <f>K422</f>
        <v>#REF!</v>
      </c>
      <c r="L421" s="48"/>
      <c r="M421" s="178">
        <f>M422</f>
        <v>1440793.68</v>
      </c>
      <c r="N421" s="178">
        <f>SUM(N422)</f>
        <v>1007538.77</v>
      </c>
      <c r="O421" s="178">
        <f>O422</f>
        <v>1032538.77</v>
      </c>
      <c r="P421" s="49" t="e">
        <f t="shared" si="68"/>
        <v>#REF!</v>
      </c>
      <c r="Q421" s="38"/>
      <c r="R421" s="38"/>
    </row>
    <row r="422" spans="1:20" s="2" customFormat="1" ht="30" customHeight="1">
      <c r="A422" s="50"/>
      <c r="B422" s="50"/>
      <c r="C422" s="50"/>
      <c r="D422" s="50"/>
      <c r="E422" s="50"/>
      <c r="F422" s="50"/>
      <c r="G422" s="50"/>
      <c r="H422" s="50"/>
      <c r="I422" s="79" t="s">
        <v>61</v>
      </c>
      <c r="J422" s="25" t="s">
        <v>95</v>
      </c>
      <c r="K422" s="51" t="e">
        <f>K423+#REF!</f>
        <v>#REF!</v>
      </c>
      <c r="L422" s="51"/>
      <c r="M422" s="179">
        <f>M423+M458+M475</f>
        <v>1440793.68</v>
      </c>
      <c r="N422" s="179">
        <f>SUM(N423+N458+N475)</f>
        <v>1007538.77</v>
      </c>
      <c r="O422" s="179">
        <f>O423+O458+O475</f>
        <v>1032538.77</v>
      </c>
      <c r="P422" s="52" t="e">
        <f t="shared" si="68"/>
        <v>#REF!</v>
      </c>
      <c r="Q422" s="38"/>
      <c r="R422" s="38"/>
    </row>
    <row r="423" spans="1:20" s="2" customFormat="1" ht="18.75" customHeight="1">
      <c r="A423" s="46"/>
      <c r="B423" s="46"/>
      <c r="C423" s="46"/>
      <c r="D423" s="46"/>
      <c r="E423" s="46"/>
      <c r="F423" s="46"/>
      <c r="G423" s="46"/>
      <c r="H423" s="46"/>
      <c r="I423" s="22" t="s">
        <v>90</v>
      </c>
      <c r="J423" s="22" t="s">
        <v>97</v>
      </c>
      <c r="K423" s="23" t="e">
        <f>#REF!+K424+#REF!+K436</f>
        <v>#REF!</v>
      </c>
      <c r="L423" s="23"/>
      <c r="M423" s="166">
        <f>M424+M441+M436</f>
        <v>246212.05000000002</v>
      </c>
      <c r="N423" s="166">
        <f>SUM(N424+N436+N441)</f>
        <v>246212.05000000002</v>
      </c>
      <c r="O423" s="166">
        <f>SUM(O424+O436+O441)</f>
        <v>246212.05000000002</v>
      </c>
      <c r="P423" s="24" t="e">
        <f t="shared" si="68"/>
        <v>#REF!</v>
      </c>
      <c r="Q423" s="83"/>
      <c r="R423" s="83"/>
    </row>
    <row r="424" spans="1:20" s="2" customFormat="1" ht="31.5">
      <c r="A424" s="18"/>
      <c r="B424" s="18"/>
      <c r="C424" s="18"/>
      <c r="D424" s="18"/>
      <c r="E424" s="18"/>
      <c r="F424" s="18"/>
      <c r="G424" s="18"/>
      <c r="H424" s="18"/>
      <c r="I424" s="25" t="s">
        <v>92</v>
      </c>
      <c r="J424" s="25" t="s">
        <v>251</v>
      </c>
      <c r="K424" s="16" t="e">
        <f>K427</f>
        <v>#REF!</v>
      </c>
      <c r="L424" s="16"/>
      <c r="M424" s="167">
        <f>M425+M432</f>
        <v>79062.5</v>
      </c>
      <c r="N424" s="167">
        <f>N425+N432</f>
        <v>79062.5</v>
      </c>
      <c r="O424" s="167">
        <f>O425+O432</f>
        <v>79062.5</v>
      </c>
      <c r="P424" s="26" t="e">
        <f t="shared" si="68"/>
        <v>#REF!</v>
      </c>
      <c r="Q424" s="83"/>
      <c r="R424" s="83"/>
    </row>
    <row r="425" spans="1:20" s="2" customFormat="1" ht="22.5" customHeight="1">
      <c r="A425" s="45"/>
      <c r="B425" s="45"/>
      <c r="C425" s="45"/>
      <c r="D425" s="45"/>
      <c r="E425" s="45"/>
      <c r="F425" s="45"/>
      <c r="G425" s="45"/>
      <c r="H425" s="45"/>
      <c r="I425" s="114" t="s">
        <v>53</v>
      </c>
      <c r="J425" s="115"/>
      <c r="K425" s="116"/>
      <c r="L425" s="116"/>
      <c r="M425" s="168">
        <f>M426+M429</f>
        <v>39062.5</v>
      </c>
      <c r="N425" s="168">
        <f>N426+N429</f>
        <v>39062.5</v>
      </c>
      <c r="O425" s="168">
        <f>O426+O429</f>
        <v>39062.5</v>
      </c>
      <c r="P425" s="30"/>
      <c r="Q425" s="83"/>
      <c r="R425" s="83"/>
    </row>
    <row r="426" spans="1:20" s="2" customFormat="1" ht="15.75">
      <c r="A426" s="45"/>
      <c r="B426" s="45"/>
      <c r="C426" s="45"/>
      <c r="D426" s="45"/>
      <c r="E426" s="45"/>
      <c r="F426" s="45"/>
      <c r="G426" s="45"/>
      <c r="H426" s="45"/>
      <c r="I426" s="55"/>
      <c r="J426" s="56" t="s">
        <v>296</v>
      </c>
      <c r="K426" s="57"/>
      <c r="L426" s="57"/>
      <c r="M426" s="170">
        <f>M427</f>
        <v>39062.5</v>
      </c>
      <c r="N426" s="170">
        <f t="shared" ref="N426:O426" si="69">N427</f>
        <v>39062.5</v>
      </c>
      <c r="O426" s="170">
        <f t="shared" si="69"/>
        <v>39062.5</v>
      </c>
      <c r="P426" s="30"/>
      <c r="Q426" s="83"/>
      <c r="R426" s="83"/>
    </row>
    <row r="427" spans="1:20" s="2" customFormat="1" ht="15.75">
      <c r="A427" s="36"/>
      <c r="B427" s="36"/>
      <c r="C427" s="36"/>
      <c r="D427" s="36"/>
      <c r="E427" s="36"/>
      <c r="F427" s="36"/>
      <c r="G427" s="36"/>
      <c r="H427" s="36"/>
      <c r="I427" s="35">
        <v>3</v>
      </c>
      <c r="J427" s="36" t="s">
        <v>11</v>
      </c>
      <c r="K427" s="37" t="e">
        <f>K428</f>
        <v>#REF!</v>
      </c>
      <c r="L427" s="37"/>
      <c r="M427" s="171">
        <f>M428</f>
        <v>39062.5</v>
      </c>
      <c r="N427" s="171">
        <f>N428</f>
        <v>39062.5</v>
      </c>
      <c r="O427" s="171">
        <f>O428</f>
        <v>39062.5</v>
      </c>
      <c r="P427" s="38" t="e">
        <f>M427/K427*100</f>
        <v>#REF!</v>
      </c>
      <c r="Q427" s="38"/>
      <c r="R427" s="38"/>
    </row>
    <row r="428" spans="1:20" s="2" customFormat="1" ht="15.75">
      <c r="A428" s="36"/>
      <c r="B428" s="36"/>
      <c r="C428" s="36"/>
      <c r="D428" s="36"/>
      <c r="E428" s="36"/>
      <c r="F428" s="36"/>
      <c r="G428" s="36"/>
      <c r="H428" s="36"/>
      <c r="I428" s="35">
        <v>32</v>
      </c>
      <c r="J428" s="36" t="s">
        <v>18</v>
      </c>
      <c r="K428" s="37" t="e">
        <f>#REF!+#REF!</f>
        <v>#REF!</v>
      </c>
      <c r="L428" s="37"/>
      <c r="M428" s="171">
        <v>39062.5</v>
      </c>
      <c r="N428" s="171">
        <v>39062.5</v>
      </c>
      <c r="O428" s="171">
        <v>39062.5</v>
      </c>
      <c r="P428" s="38" t="e">
        <f>M428/K428*100</f>
        <v>#REF!</v>
      </c>
      <c r="Q428" s="38"/>
      <c r="R428" s="38"/>
    </row>
    <row r="429" spans="1:20" s="2" customFormat="1" ht="15.75">
      <c r="A429" s="36"/>
      <c r="B429" s="36"/>
      <c r="C429" s="36"/>
      <c r="D429" s="36"/>
      <c r="E429" s="36"/>
      <c r="F429" s="36"/>
      <c r="G429" s="36"/>
      <c r="H429" s="36"/>
      <c r="I429" s="55"/>
      <c r="J429" s="56" t="s">
        <v>305</v>
      </c>
      <c r="K429" s="57"/>
      <c r="L429" s="57"/>
      <c r="M429" s="170">
        <f t="shared" ref="M429:O429" si="70">M430</f>
        <v>0</v>
      </c>
      <c r="N429" s="170">
        <f t="shared" si="70"/>
        <v>0</v>
      </c>
      <c r="O429" s="170">
        <f t="shared" si="70"/>
        <v>0</v>
      </c>
      <c r="P429" s="38"/>
      <c r="Q429" s="38"/>
      <c r="R429" s="38"/>
    </row>
    <row r="430" spans="1:20" s="2" customFormat="1" ht="15.75">
      <c r="A430" s="36"/>
      <c r="B430" s="36"/>
      <c r="C430" s="36"/>
      <c r="D430" s="36"/>
      <c r="E430" s="36"/>
      <c r="F430" s="36"/>
      <c r="G430" s="36"/>
      <c r="H430" s="36"/>
      <c r="I430" s="35">
        <v>3</v>
      </c>
      <c r="J430" s="36" t="s">
        <v>11</v>
      </c>
      <c r="K430" s="37" t="e">
        <f>K431</f>
        <v>#REF!</v>
      </c>
      <c r="L430" s="37"/>
      <c r="M430" s="171">
        <f>M431</f>
        <v>0</v>
      </c>
      <c r="N430" s="171">
        <f>N431</f>
        <v>0</v>
      </c>
      <c r="O430" s="171">
        <f>O431</f>
        <v>0</v>
      </c>
      <c r="P430" s="38"/>
      <c r="Q430" s="38"/>
      <c r="R430" s="38"/>
    </row>
    <row r="431" spans="1:20" s="2" customFormat="1" ht="15.75">
      <c r="A431" s="36"/>
      <c r="B431" s="36"/>
      <c r="C431" s="36"/>
      <c r="D431" s="36"/>
      <c r="E431" s="36"/>
      <c r="F431" s="36"/>
      <c r="G431" s="36"/>
      <c r="H431" s="36"/>
      <c r="I431" s="35">
        <v>32</v>
      </c>
      <c r="J431" s="36" t="s">
        <v>18</v>
      </c>
      <c r="K431" s="37" t="e">
        <f>#REF!</f>
        <v>#REF!</v>
      </c>
      <c r="L431" s="37"/>
      <c r="M431" s="171">
        <v>0</v>
      </c>
      <c r="N431" s="171">
        <v>0</v>
      </c>
      <c r="O431" s="171">
        <v>0</v>
      </c>
      <c r="P431" s="38"/>
      <c r="Q431" s="38"/>
      <c r="R431" s="38"/>
    </row>
    <row r="432" spans="1:20" s="2" customFormat="1" ht="15.75">
      <c r="A432" s="45"/>
      <c r="B432" s="45"/>
      <c r="C432" s="45"/>
      <c r="D432" s="45"/>
      <c r="E432" s="45"/>
      <c r="F432" s="45"/>
      <c r="G432" s="45"/>
      <c r="H432" s="45"/>
      <c r="I432" s="114" t="s">
        <v>98</v>
      </c>
      <c r="J432" s="115"/>
      <c r="K432" s="116"/>
      <c r="L432" s="116"/>
      <c r="M432" s="168">
        <f>M433</f>
        <v>40000</v>
      </c>
      <c r="N432" s="168">
        <f>N433</f>
        <v>40000</v>
      </c>
      <c r="O432" s="168">
        <f>O433</f>
        <v>40000</v>
      </c>
      <c r="P432" s="30"/>
      <c r="Q432" s="83"/>
      <c r="R432" s="83"/>
    </row>
    <row r="433" spans="1:18" s="2" customFormat="1" ht="15.75">
      <c r="A433" s="45"/>
      <c r="B433" s="45"/>
      <c r="C433" s="45"/>
      <c r="D433" s="45"/>
      <c r="E433" s="45"/>
      <c r="F433" s="45"/>
      <c r="G433" s="45"/>
      <c r="H433" s="45"/>
      <c r="I433" s="55"/>
      <c r="J433" s="56" t="s">
        <v>296</v>
      </c>
      <c r="K433" s="57"/>
      <c r="L433" s="57"/>
      <c r="M433" s="170">
        <f t="shared" ref="M433:O433" si="71">M434</f>
        <v>40000</v>
      </c>
      <c r="N433" s="170">
        <f t="shared" si="71"/>
        <v>40000</v>
      </c>
      <c r="O433" s="170">
        <f t="shared" si="71"/>
        <v>40000</v>
      </c>
      <c r="P433" s="30"/>
      <c r="Q433" s="83"/>
      <c r="R433" s="83"/>
    </row>
    <row r="434" spans="1:18" s="2" customFormat="1" ht="15.75">
      <c r="A434" s="36"/>
      <c r="B434" s="36"/>
      <c r="C434" s="36"/>
      <c r="D434" s="36"/>
      <c r="E434" s="36"/>
      <c r="F434" s="36"/>
      <c r="G434" s="36"/>
      <c r="H434" s="36"/>
      <c r="I434" s="35">
        <v>3</v>
      </c>
      <c r="J434" s="36" t="s">
        <v>11</v>
      </c>
      <c r="K434" s="37" t="e">
        <f>K435</f>
        <v>#REF!</v>
      </c>
      <c r="L434" s="37"/>
      <c r="M434" s="171">
        <f>M435</f>
        <v>40000</v>
      </c>
      <c r="N434" s="171">
        <f>N435</f>
        <v>40000</v>
      </c>
      <c r="O434" s="171">
        <f>O435</f>
        <v>40000</v>
      </c>
      <c r="P434" s="38" t="e">
        <f>M434/K434*100</f>
        <v>#REF!</v>
      </c>
      <c r="Q434" s="38"/>
      <c r="R434" s="38"/>
    </row>
    <row r="435" spans="1:18" s="2" customFormat="1" ht="15.75">
      <c r="A435" s="36"/>
      <c r="B435" s="36"/>
      <c r="C435" s="36"/>
      <c r="D435" s="36"/>
      <c r="E435" s="36"/>
      <c r="F435" s="36"/>
      <c r="G435" s="36"/>
      <c r="H435" s="36"/>
      <c r="I435" s="35">
        <v>32</v>
      </c>
      <c r="J435" s="36" t="s">
        <v>18</v>
      </c>
      <c r="K435" s="37" t="e">
        <f>#REF!</f>
        <v>#REF!</v>
      </c>
      <c r="L435" s="37"/>
      <c r="M435" s="171">
        <v>40000</v>
      </c>
      <c r="N435" s="171">
        <v>40000</v>
      </c>
      <c r="O435" s="171">
        <v>40000</v>
      </c>
      <c r="P435" s="38" t="e">
        <f>M435/K435*100</f>
        <v>#REF!</v>
      </c>
      <c r="Q435" s="38"/>
      <c r="R435" s="38"/>
    </row>
    <row r="436" spans="1:18" s="2" customFormat="1" ht="15.75">
      <c r="A436" s="18"/>
      <c r="B436" s="18"/>
      <c r="C436" s="18"/>
      <c r="D436" s="18"/>
      <c r="E436" s="18"/>
      <c r="F436" s="18"/>
      <c r="G436" s="18"/>
      <c r="H436" s="18"/>
      <c r="I436" s="25" t="s">
        <v>116</v>
      </c>
      <c r="J436" s="25" t="s">
        <v>142</v>
      </c>
      <c r="K436" s="16" t="e">
        <f>K439</f>
        <v>#REF!</v>
      </c>
      <c r="L436" s="16"/>
      <c r="M436" s="167">
        <f>M437</f>
        <v>25217.32</v>
      </c>
      <c r="N436" s="167">
        <f>N438</f>
        <v>25217.32</v>
      </c>
      <c r="O436" s="167">
        <f>O438</f>
        <v>25217.32</v>
      </c>
      <c r="P436" s="26" t="e">
        <f>M436/K436*100</f>
        <v>#REF!</v>
      </c>
      <c r="Q436" s="83"/>
      <c r="R436" s="83"/>
    </row>
    <row r="437" spans="1:18" s="2" customFormat="1" ht="15.75">
      <c r="A437" s="45"/>
      <c r="B437" s="45"/>
      <c r="C437" s="45"/>
      <c r="D437" s="45"/>
      <c r="E437" s="45"/>
      <c r="F437" s="45"/>
      <c r="G437" s="45"/>
      <c r="H437" s="45"/>
      <c r="I437" s="114" t="s">
        <v>99</v>
      </c>
      <c r="J437" s="115"/>
      <c r="K437" s="116"/>
      <c r="L437" s="116"/>
      <c r="M437" s="168">
        <f>M438</f>
        <v>25217.32</v>
      </c>
      <c r="N437" s="168">
        <f t="shared" ref="N437:O437" si="72">N438</f>
        <v>25217.32</v>
      </c>
      <c r="O437" s="168">
        <f t="shared" si="72"/>
        <v>25217.32</v>
      </c>
      <c r="P437" s="30"/>
      <c r="Q437" s="83"/>
      <c r="R437" s="83"/>
    </row>
    <row r="438" spans="1:18" s="2" customFormat="1" ht="15.75">
      <c r="A438" s="45"/>
      <c r="B438" s="45"/>
      <c r="C438" s="45"/>
      <c r="D438" s="45"/>
      <c r="E438" s="45"/>
      <c r="F438" s="45"/>
      <c r="G438" s="45"/>
      <c r="H438" s="45"/>
      <c r="I438" s="55"/>
      <c r="J438" s="56" t="s">
        <v>296</v>
      </c>
      <c r="K438" s="57"/>
      <c r="L438" s="57"/>
      <c r="M438" s="170">
        <f t="shared" ref="M438:O439" si="73">M439</f>
        <v>25217.32</v>
      </c>
      <c r="N438" s="170">
        <f t="shared" si="73"/>
        <v>25217.32</v>
      </c>
      <c r="O438" s="170">
        <f t="shared" si="73"/>
        <v>25217.32</v>
      </c>
      <c r="P438" s="30"/>
      <c r="Q438" s="83"/>
      <c r="R438" s="83"/>
    </row>
    <row r="439" spans="1:18" s="2" customFormat="1" ht="15.75">
      <c r="A439" s="36"/>
      <c r="B439" s="36"/>
      <c r="C439" s="36"/>
      <c r="D439" s="36"/>
      <c r="E439" s="36"/>
      <c r="F439" s="36"/>
      <c r="G439" s="36"/>
      <c r="H439" s="36"/>
      <c r="I439" s="35">
        <v>3</v>
      </c>
      <c r="J439" s="36" t="s">
        <v>11</v>
      </c>
      <c r="K439" s="37" t="e">
        <f>K440</f>
        <v>#REF!</v>
      </c>
      <c r="L439" s="37"/>
      <c r="M439" s="171">
        <f t="shared" si="73"/>
        <v>25217.32</v>
      </c>
      <c r="N439" s="171">
        <f t="shared" si="73"/>
        <v>25217.32</v>
      </c>
      <c r="O439" s="171">
        <f t="shared" si="73"/>
        <v>25217.32</v>
      </c>
      <c r="P439" s="38" t="e">
        <f>M439/K439*100</f>
        <v>#REF!</v>
      </c>
      <c r="Q439" s="38"/>
      <c r="R439" s="38"/>
    </row>
    <row r="440" spans="1:18" s="2" customFormat="1" ht="15.75">
      <c r="A440" s="36"/>
      <c r="B440" s="36"/>
      <c r="C440" s="36"/>
      <c r="D440" s="36"/>
      <c r="E440" s="36"/>
      <c r="F440" s="36"/>
      <c r="G440" s="36"/>
      <c r="H440" s="36"/>
      <c r="I440" s="35">
        <v>32</v>
      </c>
      <c r="J440" s="36" t="s">
        <v>18</v>
      </c>
      <c r="K440" s="37" t="e">
        <f>#REF!+#REF!</f>
        <v>#REF!</v>
      </c>
      <c r="L440" s="37"/>
      <c r="M440" s="171">
        <v>25217.32</v>
      </c>
      <c r="N440" s="171">
        <v>25217.32</v>
      </c>
      <c r="O440" s="171">
        <v>25217.32</v>
      </c>
      <c r="P440" s="38" t="e">
        <f>M440/K440*100</f>
        <v>#REF!</v>
      </c>
      <c r="Q440" s="38"/>
      <c r="R440" s="38"/>
    </row>
    <row r="441" spans="1:18" s="2" customFormat="1" ht="17.25" customHeight="1">
      <c r="A441" s="18"/>
      <c r="B441" s="18"/>
      <c r="C441" s="18"/>
      <c r="D441" s="18"/>
      <c r="E441" s="18"/>
      <c r="F441" s="18"/>
      <c r="G441" s="18"/>
      <c r="H441" s="18"/>
      <c r="I441" s="25" t="s">
        <v>117</v>
      </c>
      <c r="J441" s="25" t="s">
        <v>122</v>
      </c>
      <c r="K441" s="16" t="e">
        <f>K444</f>
        <v>#REF!</v>
      </c>
      <c r="L441" s="16"/>
      <c r="M441" s="167">
        <f>M442+M454</f>
        <v>141932.23000000001</v>
      </c>
      <c r="N441" s="167">
        <f>N442+N454</f>
        <v>141932.23000000001</v>
      </c>
      <c r="O441" s="167">
        <f>O442+O454</f>
        <v>141932.23000000001</v>
      </c>
      <c r="P441" s="26" t="e">
        <f>M441/K441*100</f>
        <v>#REF!</v>
      </c>
      <c r="Q441" s="83"/>
      <c r="R441" s="83"/>
    </row>
    <row r="442" spans="1:18" s="2" customFormat="1" ht="15.75">
      <c r="A442" s="45"/>
      <c r="B442" s="45"/>
      <c r="C442" s="45"/>
      <c r="D442" s="45"/>
      <c r="E442" s="45"/>
      <c r="F442" s="45"/>
      <c r="G442" s="45"/>
      <c r="H442" s="45"/>
      <c r="I442" s="114" t="s">
        <v>102</v>
      </c>
      <c r="J442" s="115"/>
      <c r="K442" s="116"/>
      <c r="L442" s="116"/>
      <c r="M442" s="168">
        <f>M443+M447+M451</f>
        <v>139277.77000000002</v>
      </c>
      <c r="N442" s="177">
        <f>N443+N447+N451</f>
        <v>139277.77000000002</v>
      </c>
      <c r="O442" s="177">
        <f>O443+O447+O451</f>
        <v>139277.77000000002</v>
      </c>
      <c r="P442" s="30"/>
      <c r="Q442" s="83"/>
      <c r="R442" s="83"/>
    </row>
    <row r="443" spans="1:18" s="2" customFormat="1" ht="31.5">
      <c r="A443" s="45"/>
      <c r="B443" s="45"/>
      <c r="C443" s="45"/>
      <c r="D443" s="45"/>
      <c r="E443" s="45"/>
      <c r="F443" s="45"/>
      <c r="G443" s="45"/>
      <c r="H443" s="45"/>
      <c r="I443" s="55"/>
      <c r="J443" s="56" t="s">
        <v>315</v>
      </c>
      <c r="K443" s="57"/>
      <c r="L443" s="57"/>
      <c r="M443" s="170">
        <f>M444</f>
        <v>0</v>
      </c>
      <c r="N443" s="170">
        <f t="shared" ref="N443:O444" si="74">N444</f>
        <v>0</v>
      </c>
      <c r="O443" s="170">
        <f>O444</f>
        <v>0</v>
      </c>
      <c r="P443" s="30"/>
      <c r="Q443" s="83"/>
      <c r="R443" s="83"/>
    </row>
    <row r="444" spans="1:18" s="2" customFormat="1" ht="15.75">
      <c r="A444" s="36"/>
      <c r="B444" s="36"/>
      <c r="C444" s="36"/>
      <c r="D444" s="36"/>
      <c r="E444" s="36"/>
      <c r="F444" s="36"/>
      <c r="G444" s="36"/>
      <c r="H444" s="36"/>
      <c r="I444" s="35">
        <v>3</v>
      </c>
      <c r="J444" s="36" t="s">
        <v>11</v>
      </c>
      <c r="K444" s="37" t="e">
        <f>K445</f>
        <v>#REF!</v>
      </c>
      <c r="L444" s="37"/>
      <c r="M444" s="171">
        <f>M445</f>
        <v>0</v>
      </c>
      <c r="N444" s="171">
        <f t="shared" si="74"/>
        <v>0</v>
      </c>
      <c r="O444" s="171">
        <f t="shared" si="74"/>
        <v>0</v>
      </c>
      <c r="P444" s="38" t="e">
        <f>M444/K444*100</f>
        <v>#REF!</v>
      </c>
      <c r="Q444" s="38"/>
      <c r="R444" s="38"/>
    </row>
    <row r="445" spans="1:18" s="2" customFormat="1" ht="15.75">
      <c r="A445" s="36"/>
      <c r="B445" s="36"/>
      <c r="C445" s="36"/>
      <c r="D445" s="36"/>
      <c r="E445" s="36"/>
      <c r="F445" s="36"/>
      <c r="G445" s="36"/>
      <c r="H445" s="36"/>
      <c r="I445" s="35">
        <v>32</v>
      </c>
      <c r="J445" s="36" t="s">
        <v>18</v>
      </c>
      <c r="K445" s="37" t="e">
        <f>#REF!+#REF!</f>
        <v>#REF!</v>
      </c>
      <c r="L445" s="37"/>
      <c r="M445" s="171">
        <v>0</v>
      </c>
      <c r="N445" s="171">
        <v>0</v>
      </c>
      <c r="O445" s="171">
        <v>0</v>
      </c>
      <c r="P445" s="38" t="e">
        <f>M445/K445*100</f>
        <v>#REF!</v>
      </c>
      <c r="Q445" s="38"/>
      <c r="R445" s="38"/>
    </row>
    <row r="446" spans="1:18" s="36" customFormat="1" ht="15.75" hidden="1">
      <c r="I446" s="39"/>
      <c r="J446" s="40"/>
      <c r="K446" s="41"/>
      <c r="L446" s="41"/>
      <c r="M446" s="92"/>
      <c r="N446" s="91"/>
      <c r="O446" s="91"/>
      <c r="P446" s="42"/>
      <c r="Q446" s="42"/>
      <c r="R446" s="42"/>
    </row>
    <row r="447" spans="1:18" s="36" customFormat="1" ht="15.75">
      <c r="I447" s="55"/>
      <c r="J447" s="56" t="s">
        <v>296</v>
      </c>
      <c r="K447" s="57"/>
      <c r="L447" s="57"/>
      <c r="M447" s="170">
        <f>M448</f>
        <v>56000</v>
      </c>
      <c r="N447" s="170">
        <f>N448</f>
        <v>130257.32</v>
      </c>
      <c r="O447" s="170">
        <f>O448</f>
        <v>56000</v>
      </c>
      <c r="P447" s="42"/>
      <c r="Q447" s="42"/>
      <c r="R447" s="42"/>
    </row>
    <row r="448" spans="1:18" s="36" customFormat="1" ht="15.75">
      <c r="I448" s="35">
        <v>3</v>
      </c>
      <c r="J448" s="36" t="s">
        <v>11</v>
      </c>
      <c r="K448" s="37" t="e">
        <f>K449</f>
        <v>#REF!</v>
      </c>
      <c r="L448" s="37"/>
      <c r="M448" s="171">
        <f>M449+M450</f>
        <v>56000</v>
      </c>
      <c r="N448" s="171">
        <f>N449+N450</f>
        <v>130257.32</v>
      </c>
      <c r="O448" s="171">
        <f>O449+O450</f>
        <v>56000</v>
      </c>
      <c r="P448" s="42"/>
      <c r="Q448" s="42"/>
      <c r="R448" s="42"/>
    </row>
    <row r="449" spans="1:20" s="36" customFormat="1" ht="15.75">
      <c r="I449" s="35">
        <v>32</v>
      </c>
      <c r="J449" s="36" t="s">
        <v>18</v>
      </c>
      <c r="K449" s="37" t="e">
        <f>#REF!+K458</f>
        <v>#REF!</v>
      </c>
      <c r="L449" s="37"/>
      <c r="M449" s="171">
        <v>56000</v>
      </c>
      <c r="N449" s="171">
        <v>130257.32</v>
      </c>
      <c r="O449" s="171">
        <v>56000</v>
      </c>
      <c r="P449" s="42"/>
      <c r="Q449" s="42"/>
      <c r="R449" s="42"/>
    </row>
    <row r="450" spans="1:20" s="36" customFormat="1" ht="15.75">
      <c r="I450" s="35">
        <v>36</v>
      </c>
      <c r="J450" s="35" t="s">
        <v>124</v>
      </c>
      <c r="K450" s="37" t="e">
        <f>#REF!</f>
        <v>#REF!</v>
      </c>
      <c r="L450" s="37"/>
      <c r="M450" s="171">
        <v>0</v>
      </c>
      <c r="N450" s="171">
        <v>0</v>
      </c>
      <c r="O450" s="171">
        <v>0</v>
      </c>
      <c r="P450" s="42"/>
      <c r="Q450" s="42"/>
      <c r="R450" s="42"/>
    </row>
    <row r="451" spans="1:20" s="36" customFormat="1" ht="15.75">
      <c r="I451" s="55"/>
      <c r="J451" s="56" t="s">
        <v>304</v>
      </c>
      <c r="K451" s="57"/>
      <c r="L451" s="57"/>
      <c r="M451" s="170">
        <f t="shared" ref="M451:O452" si="75">M452</f>
        <v>83277.77</v>
      </c>
      <c r="N451" s="170">
        <f t="shared" si="75"/>
        <v>9020.4500000000007</v>
      </c>
      <c r="O451" s="170">
        <f>O452</f>
        <v>83277.77</v>
      </c>
      <c r="P451" s="42"/>
      <c r="Q451" s="42"/>
      <c r="R451" s="42"/>
    </row>
    <row r="452" spans="1:20" s="36" customFormat="1" ht="15.75">
      <c r="I452" s="35">
        <v>3</v>
      </c>
      <c r="J452" s="36" t="s">
        <v>11</v>
      </c>
      <c r="K452" s="37" t="e">
        <f>K453</f>
        <v>#REF!</v>
      </c>
      <c r="L452" s="37"/>
      <c r="M452" s="171">
        <f t="shared" si="75"/>
        <v>83277.77</v>
      </c>
      <c r="N452" s="171">
        <f t="shared" si="75"/>
        <v>9020.4500000000007</v>
      </c>
      <c r="O452" s="171">
        <f t="shared" si="75"/>
        <v>83277.77</v>
      </c>
      <c r="P452" s="42"/>
      <c r="Q452" s="42"/>
      <c r="R452" s="42"/>
    </row>
    <row r="453" spans="1:20" s="36" customFormat="1" ht="15.75">
      <c r="I453" s="35">
        <v>32</v>
      </c>
      <c r="J453" s="36" t="s">
        <v>18</v>
      </c>
      <c r="K453" s="37" t="e">
        <f>#REF!+#REF!</f>
        <v>#REF!</v>
      </c>
      <c r="L453" s="37"/>
      <c r="M453" s="171">
        <v>83277.77</v>
      </c>
      <c r="N453" s="171">
        <v>9020.4500000000007</v>
      </c>
      <c r="O453" s="171">
        <v>83277.77</v>
      </c>
      <c r="P453" s="42"/>
      <c r="Q453" s="42"/>
      <c r="R453" s="42"/>
    </row>
    <row r="454" spans="1:20" s="2" customFormat="1" ht="15.75">
      <c r="A454" s="45"/>
      <c r="B454" s="45"/>
      <c r="C454" s="45"/>
      <c r="D454" s="45"/>
      <c r="E454" s="45"/>
      <c r="F454" s="45"/>
      <c r="G454" s="45"/>
      <c r="H454" s="45"/>
      <c r="I454" s="114" t="s">
        <v>105</v>
      </c>
      <c r="J454" s="115"/>
      <c r="K454" s="116"/>
      <c r="L454" s="116"/>
      <c r="M454" s="168">
        <f>M455</f>
        <v>2654.46</v>
      </c>
      <c r="N454" s="168">
        <f>N455</f>
        <v>2654.46</v>
      </c>
      <c r="O454" s="168">
        <f>O455</f>
        <v>2654.46</v>
      </c>
      <c r="P454" s="30"/>
      <c r="Q454" s="83"/>
      <c r="R454" s="83"/>
    </row>
    <row r="455" spans="1:20" s="2" customFormat="1" ht="15.75">
      <c r="A455" s="45"/>
      <c r="B455" s="45"/>
      <c r="C455" s="45"/>
      <c r="D455" s="45"/>
      <c r="E455" s="45"/>
      <c r="F455" s="45"/>
      <c r="G455" s="45"/>
      <c r="H455" s="45"/>
      <c r="I455" s="55"/>
      <c r="J455" s="56" t="s">
        <v>296</v>
      </c>
      <c r="K455" s="57"/>
      <c r="L455" s="57"/>
      <c r="M455" s="170">
        <f t="shared" ref="M455:O456" si="76">M456</f>
        <v>2654.46</v>
      </c>
      <c r="N455" s="170">
        <f t="shared" si="76"/>
        <v>2654.46</v>
      </c>
      <c r="O455" s="170">
        <f t="shared" si="76"/>
        <v>2654.46</v>
      </c>
      <c r="P455" s="30"/>
      <c r="Q455" s="83"/>
      <c r="R455" s="83"/>
    </row>
    <row r="456" spans="1:20" s="36" customFormat="1" ht="15.75">
      <c r="I456" s="35">
        <v>3</v>
      </c>
      <c r="J456" s="36" t="s">
        <v>11</v>
      </c>
      <c r="K456" s="37" t="e">
        <f>#REF!+K457+#REF!+#REF!</f>
        <v>#REF!</v>
      </c>
      <c r="L456" s="37"/>
      <c r="M456" s="171">
        <f t="shared" si="76"/>
        <v>2654.46</v>
      </c>
      <c r="N456" s="171">
        <f t="shared" si="76"/>
        <v>2654.46</v>
      </c>
      <c r="O456" s="171">
        <f t="shared" si="76"/>
        <v>2654.46</v>
      </c>
      <c r="P456" s="38" t="e">
        <f>M456/K456*100</f>
        <v>#REF!</v>
      </c>
      <c r="Q456" s="38"/>
      <c r="R456" s="38"/>
    </row>
    <row r="457" spans="1:20" s="36" customFormat="1" ht="15.75">
      <c r="I457" s="35">
        <v>32</v>
      </c>
      <c r="J457" s="36" t="s">
        <v>18</v>
      </c>
      <c r="K457" s="37" t="e">
        <f>#REF!+#REF!+#REF!+#REF!+#REF!</f>
        <v>#REF!</v>
      </c>
      <c r="L457" s="37"/>
      <c r="M457" s="171">
        <v>2654.46</v>
      </c>
      <c r="N457" s="171">
        <v>2654.46</v>
      </c>
      <c r="O457" s="171">
        <v>2654.46</v>
      </c>
      <c r="P457" s="38" t="e">
        <f>M457/K457*100</f>
        <v>#REF!</v>
      </c>
      <c r="Q457" s="38"/>
      <c r="R457" s="38"/>
    </row>
    <row r="458" spans="1:20" s="2" customFormat="1" ht="35.25" customHeight="1">
      <c r="A458" s="46"/>
      <c r="B458" s="46"/>
      <c r="C458" s="46"/>
      <c r="D458" s="46"/>
      <c r="E458" s="46"/>
      <c r="F458" s="46"/>
      <c r="G458" s="46"/>
      <c r="H458" s="46"/>
      <c r="I458" s="22" t="s">
        <v>96</v>
      </c>
      <c r="J458" s="22" t="s">
        <v>137</v>
      </c>
      <c r="K458" s="23" t="e">
        <f>K459+#REF!+#REF!+#REF!</f>
        <v>#REF!</v>
      </c>
      <c r="L458" s="23"/>
      <c r="M458" s="166">
        <f>M459+M470</f>
        <v>21326.720000000001</v>
      </c>
      <c r="N458" s="166">
        <f>N459+N470</f>
        <v>21326.720000000001</v>
      </c>
      <c r="O458" s="166">
        <f>O459+O470</f>
        <v>21326.720000000001</v>
      </c>
      <c r="P458" s="24" t="e">
        <f>M458/K458*100</f>
        <v>#REF!</v>
      </c>
      <c r="Q458" s="83"/>
      <c r="R458" s="83"/>
    </row>
    <row r="459" spans="1:20" s="2" customFormat="1" ht="15.75">
      <c r="A459" s="18"/>
      <c r="B459" s="18"/>
      <c r="C459" s="18"/>
      <c r="D459" s="18"/>
      <c r="E459" s="18"/>
      <c r="F459" s="18"/>
      <c r="G459" s="18"/>
      <c r="H459" s="18"/>
      <c r="I459" s="25" t="s">
        <v>123</v>
      </c>
      <c r="J459" s="25" t="s">
        <v>152</v>
      </c>
      <c r="K459" s="16" t="e">
        <f>K462</f>
        <v>#REF!</v>
      </c>
      <c r="L459" s="16"/>
      <c r="M459" s="167">
        <f>M460</f>
        <v>5400</v>
      </c>
      <c r="N459" s="167">
        <f>N460</f>
        <v>5400</v>
      </c>
      <c r="O459" s="167">
        <f>O460</f>
        <v>5400</v>
      </c>
      <c r="P459" s="26" t="e">
        <f>M459/K459*100</f>
        <v>#REF!</v>
      </c>
      <c r="Q459" s="83"/>
      <c r="R459" s="83"/>
    </row>
    <row r="460" spans="1:20" s="2" customFormat="1" ht="15.75">
      <c r="A460" s="45"/>
      <c r="B460" s="45"/>
      <c r="C460" s="45"/>
      <c r="D460" s="45"/>
      <c r="E460" s="45"/>
      <c r="F460" s="45"/>
      <c r="G460" s="45"/>
      <c r="H460" s="45"/>
      <c r="I460" s="114" t="s">
        <v>102</v>
      </c>
      <c r="J460" s="115"/>
      <c r="K460" s="116"/>
      <c r="L460" s="116"/>
      <c r="M460" s="168">
        <f>M461+M464+M467</f>
        <v>5400</v>
      </c>
      <c r="N460" s="168">
        <f>N461+N464+N467</f>
        <v>5400</v>
      </c>
      <c r="O460" s="168">
        <f>O461+O464+O467</f>
        <v>5400</v>
      </c>
      <c r="P460" s="30"/>
      <c r="Q460" s="83"/>
      <c r="R460" s="83"/>
    </row>
    <row r="461" spans="1:20" s="59" customFormat="1" ht="17.25" customHeight="1">
      <c r="A461" s="54"/>
      <c r="B461" s="54"/>
      <c r="C461" s="54"/>
      <c r="D461" s="54"/>
      <c r="E461" s="54"/>
      <c r="F461" s="54"/>
      <c r="G461" s="54"/>
      <c r="H461" s="54"/>
      <c r="I461" s="55"/>
      <c r="J461" s="56" t="s">
        <v>304</v>
      </c>
      <c r="K461" s="57"/>
      <c r="L461" s="57"/>
      <c r="M461" s="170">
        <f t="shared" ref="M461:M462" si="77">M462</f>
        <v>4425</v>
      </c>
      <c r="N461" s="170">
        <f t="shared" ref="N461:O462" si="78">N462</f>
        <v>4425</v>
      </c>
      <c r="O461" s="170">
        <f t="shared" si="78"/>
        <v>4425</v>
      </c>
      <c r="P461" s="58"/>
      <c r="Q461" s="83"/>
      <c r="R461" s="83"/>
      <c r="S461" s="2"/>
      <c r="T461" s="2"/>
    </row>
    <row r="462" spans="1:20" s="2" customFormat="1" ht="15.75">
      <c r="A462" s="36"/>
      <c r="B462" s="36"/>
      <c r="C462" s="36"/>
      <c r="D462" s="36"/>
      <c r="E462" s="36"/>
      <c r="F462" s="36"/>
      <c r="G462" s="36"/>
      <c r="H462" s="36"/>
      <c r="I462" s="35">
        <v>3</v>
      </c>
      <c r="J462" s="36" t="s">
        <v>11</v>
      </c>
      <c r="K462" s="37" t="e">
        <f>K463</f>
        <v>#REF!</v>
      </c>
      <c r="L462" s="37"/>
      <c r="M462" s="171">
        <f t="shared" si="77"/>
        <v>4425</v>
      </c>
      <c r="N462" s="171">
        <f t="shared" si="78"/>
        <v>4425</v>
      </c>
      <c r="O462" s="171">
        <f t="shared" si="78"/>
        <v>4425</v>
      </c>
      <c r="P462" s="38" t="e">
        <f>M462/K462*100</f>
        <v>#REF!</v>
      </c>
      <c r="Q462" s="38"/>
      <c r="R462" s="38"/>
    </row>
    <row r="463" spans="1:20" s="2" customFormat="1" ht="15.75">
      <c r="A463" s="36"/>
      <c r="B463" s="36"/>
      <c r="C463" s="36"/>
      <c r="D463" s="36"/>
      <c r="E463" s="36"/>
      <c r="F463" s="36"/>
      <c r="G463" s="36"/>
      <c r="H463" s="36"/>
      <c r="I463" s="35">
        <v>32</v>
      </c>
      <c r="J463" s="36" t="s">
        <v>18</v>
      </c>
      <c r="K463" s="37" t="e">
        <f>#REF!</f>
        <v>#REF!</v>
      </c>
      <c r="L463" s="37"/>
      <c r="M463" s="171">
        <v>4425</v>
      </c>
      <c r="N463" s="171">
        <v>4425</v>
      </c>
      <c r="O463" s="171">
        <v>4425</v>
      </c>
      <c r="P463" s="38" t="e">
        <f>M463/K463*100</f>
        <v>#REF!</v>
      </c>
      <c r="Q463" s="38"/>
      <c r="R463" s="38"/>
    </row>
    <row r="464" spans="1:20" s="2" customFormat="1" ht="15.75">
      <c r="A464" s="36"/>
      <c r="B464" s="36"/>
      <c r="C464" s="36"/>
      <c r="D464" s="36"/>
      <c r="E464" s="36"/>
      <c r="F464" s="36"/>
      <c r="G464" s="36"/>
      <c r="H464" s="36"/>
      <c r="I464" s="55"/>
      <c r="J464" s="56" t="s">
        <v>305</v>
      </c>
      <c r="K464" s="57"/>
      <c r="L464" s="57"/>
      <c r="M464" s="170">
        <f t="shared" ref="M464:M467" si="79">M465</f>
        <v>975</v>
      </c>
      <c r="N464" s="170">
        <f>N465</f>
        <v>975</v>
      </c>
      <c r="O464" s="170">
        <f>O465</f>
        <v>975</v>
      </c>
      <c r="P464" s="38"/>
      <c r="Q464" s="42"/>
      <c r="R464" s="42"/>
    </row>
    <row r="465" spans="1:18" s="2" customFormat="1" ht="15.75">
      <c r="A465" s="36"/>
      <c r="B465" s="36"/>
      <c r="C465" s="36"/>
      <c r="D465" s="36"/>
      <c r="E465" s="36"/>
      <c r="F465" s="36"/>
      <c r="G465" s="36"/>
      <c r="H465" s="36"/>
      <c r="I465" s="35">
        <v>3</v>
      </c>
      <c r="J465" s="36" t="s">
        <v>11</v>
      </c>
      <c r="K465" s="37" t="e">
        <f>K466</f>
        <v>#REF!</v>
      </c>
      <c r="L465" s="37"/>
      <c r="M465" s="171">
        <f t="shared" si="79"/>
        <v>975</v>
      </c>
      <c r="N465" s="171">
        <f>N466</f>
        <v>975</v>
      </c>
      <c r="O465" s="171">
        <f>O466</f>
        <v>975</v>
      </c>
      <c r="P465" s="38"/>
      <c r="Q465" s="42"/>
      <c r="R465" s="42"/>
    </row>
    <row r="466" spans="1:18" s="2" customFormat="1" ht="15.75">
      <c r="A466" s="36"/>
      <c r="B466" s="36"/>
      <c r="C466" s="36"/>
      <c r="D466" s="36"/>
      <c r="E466" s="36"/>
      <c r="F466" s="36"/>
      <c r="G466" s="36"/>
      <c r="H466" s="36"/>
      <c r="I466" s="35">
        <v>32</v>
      </c>
      <c r="J466" s="36" t="s">
        <v>18</v>
      </c>
      <c r="K466" s="37" t="e">
        <f>#REF!</f>
        <v>#REF!</v>
      </c>
      <c r="L466" s="37"/>
      <c r="M466" s="171">
        <v>975</v>
      </c>
      <c r="N466" s="171">
        <v>975</v>
      </c>
      <c r="O466" s="171">
        <v>975</v>
      </c>
      <c r="P466" s="38"/>
      <c r="Q466" s="42"/>
      <c r="R466" s="42"/>
    </row>
    <row r="467" spans="1:18" s="2" customFormat="1" ht="31.5">
      <c r="A467" s="36"/>
      <c r="B467" s="36"/>
      <c r="C467" s="36"/>
      <c r="D467" s="36"/>
      <c r="E467" s="36"/>
      <c r="F467" s="36"/>
      <c r="G467" s="36"/>
      <c r="H467" s="36"/>
      <c r="I467" s="55"/>
      <c r="J467" s="56" t="s">
        <v>312</v>
      </c>
      <c r="K467" s="57"/>
      <c r="L467" s="57"/>
      <c r="M467" s="170">
        <f t="shared" si="79"/>
        <v>0</v>
      </c>
      <c r="N467" s="170">
        <f>N468</f>
        <v>0</v>
      </c>
      <c r="O467" s="170">
        <f>O468</f>
        <v>0</v>
      </c>
      <c r="P467" s="38"/>
      <c r="Q467" s="42"/>
      <c r="R467" s="42"/>
    </row>
    <row r="468" spans="1:18" s="2" customFormat="1" ht="15.75">
      <c r="A468" s="36"/>
      <c r="B468" s="36"/>
      <c r="C468" s="36"/>
      <c r="D468" s="36"/>
      <c r="E468" s="36"/>
      <c r="F468" s="36"/>
      <c r="G468" s="36"/>
      <c r="H468" s="36"/>
      <c r="I468" s="35">
        <v>3</v>
      </c>
      <c r="J468" s="36" t="s">
        <v>11</v>
      </c>
      <c r="K468" s="37" t="e">
        <f>K469</f>
        <v>#REF!</v>
      </c>
      <c r="L468" s="37"/>
      <c r="M468" s="171">
        <f>M469</f>
        <v>0</v>
      </c>
      <c r="N468" s="171">
        <f>N469</f>
        <v>0</v>
      </c>
      <c r="O468" s="171">
        <f>O469</f>
        <v>0</v>
      </c>
      <c r="P468" s="38"/>
      <c r="Q468" s="42"/>
      <c r="R468" s="42"/>
    </row>
    <row r="469" spans="1:18" s="2" customFormat="1" ht="15.75">
      <c r="A469" s="36"/>
      <c r="B469" s="36"/>
      <c r="C469" s="36"/>
      <c r="D469" s="36"/>
      <c r="E469" s="36"/>
      <c r="F469" s="36"/>
      <c r="G469" s="36"/>
      <c r="H469" s="36"/>
      <c r="I469" s="35">
        <v>32</v>
      </c>
      <c r="J469" s="36" t="s">
        <v>18</v>
      </c>
      <c r="K469" s="37" t="e">
        <f>#REF!</f>
        <v>#REF!</v>
      </c>
      <c r="L469" s="37"/>
      <c r="M469" s="171">
        <v>0</v>
      </c>
      <c r="N469" s="171">
        <v>0</v>
      </c>
      <c r="O469" s="171">
        <v>0</v>
      </c>
      <c r="P469" s="38"/>
      <c r="Q469" s="42"/>
      <c r="R469" s="42"/>
    </row>
    <row r="470" spans="1:18" s="2" customFormat="1" ht="15.75">
      <c r="A470" s="36"/>
      <c r="B470" s="36"/>
      <c r="C470" s="36"/>
      <c r="D470" s="36"/>
      <c r="E470" s="36"/>
      <c r="F470" s="36"/>
      <c r="G470" s="36"/>
      <c r="H470" s="36"/>
      <c r="I470" s="25" t="s">
        <v>167</v>
      </c>
      <c r="J470" s="25" t="s">
        <v>165</v>
      </c>
      <c r="K470" s="16" t="e">
        <f>K473</f>
        <v>#REF!</v>
      </c>
      <c r="L470" s="16"/>
      <c r="M470" s="167">
        <f>M471</f>
        <v>15926.72</v>
      </c>
      <c r="N470" s="167">
        <f>N473</f>
        <v>15926.72</v>
      </c>
      <c r="O470" s="167">
        <f>O473</f>
        <v>15926.72</v>
      </c>
      <c r="P470" s="38"/>
      <c r="Q470" s="42"/>
      <c r="R470" s="42"/>
    </row>
    <row r="471" spans="1:18" s="2" customFormat="1" ht="15.75">
      <c r="A471" s="36"/>
      <c r="B471" s="36"/>
      <c r="C471" s="36"/>
      <c r="D471" s="36"/>
      <c r="E471" s="36"/>
      <c r="F471" s="36"/>
      <c r="G471" s="36"/>
      <c r="H471" s="36"/>
      <c r="I471" s="114" t="s">
        <v>102</v>
      </c>
      <c r="J471" s="115"/>
      <c r="K471" s="116"/>
      <c r="L471" s="116"/>
      <c r="M471" s="168">
        <f>M472</f>
        <v>15926.72</v>
      </c>
      <c r="N471" s="168">
        <f>N472</f>
        <v>15926.72</v>
      </c>
      <c r="O471" s="168">
        <f>O472</f>
        <v>15926.72</v>
      </c>
      <c r="P471" s="38"/>
      <c r="Q471" s="42"/>
      <c r="R471" s="42"/>
    </row>
    <row r="472" spans="1:18" s="2" customFormat="1" ht="15.75">
      <c r="A472" s="36"/>
      <c r="B472" s="36"/>
      <c r="C472" s="36"/>
      <c r="D472" s="36"/>
      <c r="E472" s="36"/>
      <c r="F472" s="36"/>
      <c r="G472" s="36"/>
      <c r="H472" s="36"/>
      <c r="I472" s="55"/>
      <c r="J472" s="56" t="s">
        <v>304</v>
      </c>
      <c r="K472" s="57"/>
      <c r="L472" s="57"/>
      <c r="M472" s="170">
        <f t="shared" ref="M472:O473" si="80">M473</f>
        <v>15926.72</v>
      </c>
      <c r="N472" s="170">
        <f t="shared" si="80"/>
        <v>15926.72</v>
      </c>
      <c r="O472" s="170">
        <f t="shared" si="80"/>
        <v>15926.72</v>
      </c>
      <c r="P472" s="38"/>
      <c r="Q472" s="42"/>
      <c r="R472" s="42"/>
    </row>
    <row r="473" spans="1:18" s="2" customFormat="1" ht="15.75">
      <c r="A473" s="36"/>
      <c r="B473" s="36"/>
      <c r="C473" s="36"/>
      <c r="D473" s="36"/>
      <c r="E473" s="36"/>
      <c r="F473" s="36"/>
      <c r="G473" s="36"/>
      <c r="H473" s="36"/>
      <c r="I473" s="35">
        <v>3</v>
      </c>
      <c r="J473" s="36" t="s">
        <v>11</v>
      </c>
      <c r="K473" s="37" t="e">
        <f>K474</f>
        <v>#REF!</v>
      </c>
      <c r="L473" s="37"/>
      <c r="M473" s="171">
        <f t="shared" si="80"/>
        <v>15926.72</v>
      </c>
      <c r="N473" s="171">
        <f>N474</f>
        <v>15926.72</v>
      </c>
      <c r="O473" s="171">
        <f>O474</f>
        <v>15926.72</v>
      </c>
      <c r="P473" s="38"/>
      <c r="Q473" s="42"/>
      <c r="R473" s="42"/>
    </row>
    <row r="474" spans="1:18" s="2" customFormat="1" ht="15.75">
      <c r="A474" s="36"/>
      <c r="B474" s="36"/>
      <c r="C474" s="36"/>
      <c r="D474" s="36"/>
      <c r="E474" s="36"/>
      <c r="F474" s="36"/>
      <c r="G474" s="36"/>
      <c r="H474" s="36"/>
      <c r="I474" s="35">
        <v>35</v>
      </c>
      <c r="J474" s="36" t="s">
        <v>165</v>
      </c>
      <c r="K474" s="37" t="e">
        <f>#REF!</f>
        <v>#REF!</v>
      </c>
      <c r="L474" s="37"/>
      <c r="M474" s="171">
        <v>15926.72</v>
      </c>
      <c r="N474" s="171">
        <v>15926.72</v>
      </c>
      <c r="O474" s="171">
        <v>15926.72</v>
      </c>
      <c r="P474" s="38"/>
      <c r="Q474" s="42"/>
      <c r="R474" s="42"/>
    </row>
    <row r="475" spans="1:18" s="98" customFormat="1" ht="41.25" customHeight="1">
      <c r="A475" s="97"/>
      <c r="B475" s="97"/>
      <c r="C475" s="97"/>
      <c r="D475" s="97"/>
      <c r="E475" s="97"/>
      <c r="F475" s="97"/>
      <c r="G475" s="97"/>
      <c r="H475" s="97"/>
      <c r="I475" s="412" t="s">
        <v>168</v>
      </c>
      <c r="J475" s="412"/>
      <c r="K475" s="140"/>
      <c r="L475" s="140"/>
      <c r="M475" s="195">
        <f>M476+M490+M498+M509+M514+M522+M533</f>
        <v>1173254.9099999999</v>
      </c>
      <c r="N475" s="195">
        <f>N476+N490+N498+N509+N514+N522+N533</f>
        <v>740000</v>
      </c>
      <c r="O475" s="195">
        <f>O476+O490+O498+O509+O514+O522+O533</f>
        <v>765000</v>
      </c>
      <c r="P475" s="141"/>
      <c r="Q475" s="141"/>
      <c r="R475" s="141"/>
    </row>
    <row r="476" spans="1:18" s="2" customFormat="1" ht="15.75">
      <c r="A476" s="18"/>
      <c r="B476" s="18"/>
      <c r="C476" s="18"/>
      <c r="D476" s="18"/>
      <c r="E476" s="18"/>
      <c r="F476" s="18"/>
      <c r="G476" s="18"/>
      <c r="H476" s="18"/>
      <c r="I476" s="25" t="s">
        <v>136</v>
      </c>
      <c r="J476" s="25" t="s">
        <v>363</v>
      </c>
      <c r="K476" s="16" t="e">
        <f>#REF!</f>
        <v>#REF!</v>
      </c>
      <c r="L476" s="16"/>
      <c r="M476" s="167">
        <f>M477</f>
        <v>151696</v>
      </c>
      <c r="N476" s="167">
        <f>N477</f>
        <v>100000</v>
      </c>
      <c r="O476" s="167">
        <f>O477</f>
        <v>265000</v>
      </c>
      <c r="P476" s="26"/>
      <c r="Q476" s="83"/>
      <c r="R476" s="83"/>
    </row>
    <row r="477" spans="1:18" s="2" customFormat="1" ht="15.75">
      <c r="A477" s="45"/>
      <c r="B477" s="45"/>
      <c r="C477" s="45"/>
      <c r="D477" s="45"/>
      <c r="E477" s="45"/>
      <c r="F477" s="45"/>
      <c r="G477" s="45"/>
      <c r="H477" s="45"/>
      <c r="I477" s="114" t="s">
        <v>98</v>
      </c>
      <c r="J477" s="115"/>
      <c r="K477" s="116"/>
      <c r="L477" s="116"/>
      <c r="M477" s="168">
        <f>M478+M484+M481</f>
        <v>151696</v>
      </c>
      <c r="N477" s="168">
        <f>N478+N481+N484+N487</f>
        <v>100000</v>
      </c>
      <c r="O477" s="168">
        <f>O478+O481+O484+O487</f>
        <v>265000</v>
      </c>
      <c r="P477" s="30"/>
      <c r="Q477" s="83"/>
      <c r="R477" s="83"/>
    </row>
    <row r="478" spans="1:18" s="2" customFormat="1" ht="15.75">
      <c r="A478" s="36"/>
      <c r="B478" s="36"/>
      <c r="C478" s="36"/>
      <c r="D478" s="36"/>
      <c r="E478" s="36"/>
      <c r="F478" s="36"/>
      <c r="G478" s="36"/>
      <c r="H478" s="36"/>
      <c r="I478" s="84"/>
      <c r="J478" s="86" t="s">
        <v>304</v>
      </c>
      <c r="K478" s="85"/>
      <c r="L478" s="85"/>
      <c r="M478" s="196">
        <f t="shared" ref="M478:O479" si="81">M479</f>
        <v>0</v>
      </c>
      <c r="N478" s="196">
        <f t="shared" si="81"/>
        <v>0</v>
      </c>
      <c r="O478" s="196">
        <f t="shared" si="81"/>
        <v>43304.87</v>
      </c>
      <c r="P478" s="42"/>
      <c r="Q478" s="42"/>
      <c r="R478" s="42"/>
    </row>
    <row r="479" spans="1:18" s="2" customFormat="1" ht="15.75">
      <c r="A479" s="36"/>
      <c r="B479" s="36"/>
      <c r="C479" s="36"/>
      <c r="D479" s="36"/>
      <c r="E479" s="36"/>
      <c r="F479" s="36"/>
      <c r="G479" s="36"/>
      <c r="H479" s="36"/>
      <c r="I479" s="35">
        <v>4</v>
      </c>
      <c r="J479" s="36" t="s">
        <v>12</v>
      </c>
      <c r="K479" s="37" t="e">
        <f>K480</f>
        <v>#REF!</v>
      </c>
      <c r="L479" s="37"/>
      <c r="M479" s="171">
        <f t="shared" si="81"/>
        <v>0</v>
      </c>
      <c r="N479" s="171">
        <f t="shared" si="81"/>
        <v>0</v>
      </c>
      <c r="O479" s="171">
        <f t="shared" si="81"/>
        <v>43304.87</v>
      </c>
      <c r="P479" s="38"/>
      <c r="Q479" s="38"/>
      <c r="R479" s="38"/>
    </row>
    <row r="480" spans="1:18" s="2" customFormat="1" ht="17.25" customHeight="1">
      <c r="A480" s="36"/>
      <c r="B480" s="36"/>
      <c r="C480" s="36"/>
      <c r="D480" s="36"/>
      <c r="E480" s="36"/>
      <c r="F480" s="36"/>
      <c r="G480" s="36"/>
      <c r="H480" s="36"/>
      <c r="I480" s="35">
        <v>42</v>
      </c>
      <c r="J480" s="36" t="s">
        <v>21</v>
      </c>
      <c r="K480" s="37" t="e">
        <f>#REF!</f>
        <v>#REF!</v>
      </c>
      <c r="L480" s="37"/>
      <c r="M480" s="171">
        <v>0</v>
      </c>
      <c r="N480" s="171">
        <v>0</v>
      </c>
      <c r="O480" s="171">
        <v>43304.87</v>
      </c>
      <c r="P480" s="38"/>
      <c r="Q480" s="38"/>
      <c r="R480" s="38"/>
    </row>
    <row r="481" spans="1:20" s="2" customFormat="1" ht="17.25" customHeight="1">
      <c r="A481" s="36"/>
      <c r="B481" s="36"/>
      <c r="C481" s="36"/>
      <c r="D481" s="36"/>
      <c r="E481" s="36"/>
      <c r="F481" s="36"/>
      <c r="G481" s="36"/>
      <c r="H481" s="36"/>
      <c r="I481" s="203"/>
      <c r="J481" s="203" t="s">
        <v>313</v>
      </c>
      <c r="K481" s="218"/>
      <c r="L481" s="218"/>
      <c r="M481" s="222">
        <f t="shared" ref="M481:O482" si="82">M482</f>
        <v>25296</v>
      </c>
      <c r="N481" s="222">
        <f t="shared" si="82"/>
        <v>100000</v>
      </c>
      <c r="O481" s="222">
        <f t="shared" si="82"/>
        <v>221695.13</v>
      </c>
      <c r="P481" s="38"/>
      <c r="Q481" s="38"/>
      <c r="R481" s="38"/>
    </row>
    <row r="482" spans="1:20" s="2" customFormat="1" ht="17.25" customHeight="1">
      <c r="A482" s="36"/>
      <c r="B482" s="36"/>
      <c r="C482" s="36"/>
      <c r="D482" s="36"/>
      <c r="E482" s="36"/>
      <c r="F482" s="36"/>
      <c r="G482" s="36"/>
      <c r="H482" s="36"/>
      <c r="I482" s="35">
        <v>4</v>
      </c>
      <c r="J482" s="35" t="s">
        <v>12</v>
      </c>
      <c r="K482" s="146"/>
      <c r="L482" s="146"/>
      <c r="M482" s="197">
        <f t="shared" si="82"/>
        <v>25296</v>
      </c>
      <c r="N482" s="197">
        <f t="shared" si="82"/>
        <v>100000</v>
      </c>
      <c r="O482" s="197">
        <f t="shared" si="82"/>
        <v>221695.13</v>
      </c>
      <c r="P482" s="38"/>
      <c r="Q482" s="38"/>
      <c r="R482" s="38"/>
    </row>
    <row r="483" spans="1:20" s="2" customFormat="1" ht="17.25" customHeight="1">
      <c r="A483" s="36"/>
      <c r="B483" s="36"/>
      <c r="C483" s="36"/>
      <c r="D483" s="36"/>
      <c r="E483" s="36"/>
      <c r="F483" s="36"/>
      <c r="G483" s="36"/>
      <c r="H483" s="36"/>
      <c r="I483" s="35">
        <v>42</v>
      </c>
      <c r="J483" s="35" t="s">
        <v>21</v>
      </c>
      <c r="K483" s="146"/>
      <c r="L483" s="146"/>
      <c r="M483" s="197">
        <v>25296</v>
      </c>
      <c r="N483" s="197">
        <v>100000</v>
      </c>
      <c r="O483" s="197">
        <v>221695.13</v>
      </c>
      <c r="P483" s="38"/>
      <c r="Q483" s="38"/>
      <c r="R483" s="38"/>
    </row>
    <row r="484" spans="1:20" s="204" customFormat="1" ht="15.75">
      <c r="A484" s="123"/>
      <c r="B484" s="123"/>
      <c r="C484" s="123"/>
      <c r="D484" s="123"/>
      <c r="E484" s="123"/>
      <c r="F484" s="123"/>
      <c r="G484" s="123"/>
      <c r="H484" s="123"/>
      <c r="I484" s="203"/>
      <c r="J484" s="203" t="s">
        <v>314</v>
      </c>
      <c r="K484" s="218"/>
      <c r="L484" s="218"/>
      <c r="M484" s="222">
        <f t="shared" ref="M484:O485" si="83">M485</f>
        <v>126400</v>
      </c>
      <c r="N484" s="222">
        <f t="shared" si="83"/>
        <v>0</v>
      </c>
      <c r="O484" s="222">
        <f t="shared" si="83"/>
        <v>0</v>
      </c>
      <c r="P484" s="124"/>
      <c r="Q484" s="124"/>
      <c r="R484" s="124"/>
    </row>
    <row r="485" spans="1:20" s="2" customFormat="1" ht="15.75">
      <c r="A485" s="36"/>
      <c r="B485" s="36"/>
      <c r="C485" s="36"/>
      <c r="D485" s="36"/>
      <c r="E485" s="36"/>
      <c r="F485" s="36"/>
      <c r="G485" s="36"/>
      <c r="H485" s="36"/>
      <c r="I485" s="35">
        <v>4</v>
      </c>
      <c r="J485" s="35" t="s">
        <v>12</v>
      </c>
      <c r="K485" s="146"/>
      <c r="L485" s="146"/>
      <c r="M485" s="197">
        <f t="shared" si="83"/>
        <v>126400</v>
      </c>
      <c r="N485" s="197">
        <f t="shared" si="83"/>
        <v>0</v>
      </c>
      <c r="O485" s="197">
        <f t="shared" si="83"/>
        <v>0</v>
      </c>
      <c r="P485" s="42"/>
      <c r="Q485" s="42"/>
      <c r="R485" s="42"/>
    </row>
    <row r="486" spans="1:20" s="2" customFormat="1" ht="15.75">
      <c r="A486" s="36"/>
      <c r="B486" s="36"/>
      <c r="C486" s="36"/>
      <c r="D486" s="36"/>
      <c r="E486" s="36"/>
      <c r="F486" s="36"/>
      <c r="G486" s="36"/>
      <c r="H486" s="36"/>
      <c r="I486" s="35">
        <v>42</v>
      </c>
      <c r="J486" s="35" t="s">
        <v>21</v>
      </c>
      <c r="K486" s="146"/>
      <c r="L486" s="146"/>
      <c r="M486" s="197">
        <v>126400</v>
      </c>
      <c r="N486" s="197">
        <v>0</v>
      </c>
      <c r="O486" s="197">
        <v>0</v>
      </c>
      <c r="P486" s="42"/>
      <c r="Q486" s="42"/>
      <c r="R486" s="42"/>
    </row>
    <row r="487" spans="1:20" s="2" customFormat="1" ht="31.5">
      <c r="A487" s="36"/>
      <c r="B487" s="36"/>
      <c r="C487" s="36"/>
      <c r="D487" s="36"/>
      <c r="E487" s="36"/>
      <c r="F487" s="36"/>
      <c r="G487" s="36"/>
      <c r="H487" s="36"/>
      <c r="I487" s="84"/>
      <c r="J487" s="86" t="s">
        <v>312</v>
      </c>
      <c r="K487" s="85"/>
      <c r="L487" s="85"/>
      <c r="M487" s="196">
        <f t="shared" ref="M487:O488" si="84">M488</f>
        <v>0</v>
      </c>
      <c r="N487" s="196">
        <f t="shared" si="84"/>
        <v>0</v>
      </c>
      <c r="O487" s="196">
        <f t="shared" si="84"/>
        <v>0</v>
      </c>
      <c r="P487" s="42"/>
      <c r="Q487" s="42"/>
      <c r="R487" s="42"/>
    </row>
    <row r="488" spans="1:20" s="2" customFormat="1" ht="15.75">
      <c r="A488" s="36"/>
      <c r="B488" s="36"/>
      <c r="C488" s="36"/>
      <c r="D488" s="36"/>
      <c r="E488" s="36"/>
      <c r="F488" s="36"/>
      <c r="G488" s="36"/>
      <c r="H488" s="36"/>
      <c r="I488" s="35">
        <v>4</v>
      </c>
      <c r="J488" s="36" t="s">
        <v>12</v>
      </c>
      <c r="K488" s="37" t="e">
        <f>K489</f>
        <v>#REF!</v>
      </c>
      <c r="L488" s="37"/>
      <c r="M488" s="171">
        <f t="shared" si="84"/>
        <v>0</v>
      </c>
      <c r="N488" s="171">
        <f t="shared" si="84"/>
        <v>0</v>
      </c>
      <c r="O488" s="171">
        <f t="shared" si="84"/>
        <v>0</v>
      </c>
      <c r="P488" s="42"/>
      <c r="Q488" s="42"/>
      <c r="R488" s="42"/>
    </row>
    <row r="489" spans="1:20" s="2" customFormat="1" ht="15.75">
      <c r="A489" s="36"/>
      <c r="B489" s="36"/>
      <c r="C489" s="36"/>
      <c r="D489" s="36"/>
      <c r="E489" s="36"/>
      <c r="F489" s="36"/>
      <c r="G489" s="36"/>
      <c r="H489" s="36"/>
      <c r="I489" s="35">
        <v>42</v>
      </c>
      <c r="J489" s="36" t="s">
        <v>21</v>
      </c>
      <c r="K489" s="37" t="e">
        <f>#REF!</f>
        <v>#REF!</v>
      </c>
      <c r="L489" s="37"/>
      <c r="M489" s="171">
        <v>0</v>
      </c>
      <c r="N489" s="171">
        <v>0</v>
      </c>
      <c r="O489" s="171">
        <v>0</v>
      </c>
      <c r="P489" s="42"/>
      <c r="Q489" s="42"/>
      <c r="R489" s="42"/>
    </row>
    <row r="490" spans="1:20" s="2" customFormat="1" ht="15.75">
      <c r="A490" s="18"/>
      <c r="B490" s="18"/>
      <c r="C490" s="18"/>
      <c r="D490" s="18"/>
      <c r="E490" s="18"/>
      <c r="F490" s="18"/>
      <c r="G490" s="18"/>
      <c r="H490" s="18"/>
      <c r="I490" s="110" t="s">
        <v>180</v>
      </c>
      <c r="J490" s="110" t="s">
        <v>181</v>
      </c>
      <c r="K490" s="111" t="e">
        <f>K493</f>
        <v>#REF!</v>
      </c>
      <c r="L490" s="111"/>
      <c r="M490" s="112">
        <f>M491</f>
        <v>35000</v>
      </c>
      <c r="N490" s="112">
        <f>N491</f>
        <v>0</v>
      </c>
      <c r="O490" s="112">
        <f>O491</f>
        <v>0</v>
      </c>
      <c r="P490" s="26"/>
      <c r="Q490" s="83"/>
      <c r="R490" s="83"/>
    </row>
    <row r="491" spans="1:20" s="2" customFormat="1" ht="15.75">
      <c r="A491" s="45"/>
      <c r="B491" s="45"/>
      <c r="C491" s="45"/>
      <c r="D491" s="45"/>
      <c r="E491" s="45"/>
      <c r="F491" s="45"/>
      <c r="G491" s="45"/>
      <c r="H491" s="45"/>
      <c r="I491" s="114" t="s">
        <v>55</v>
      </c>
      <c r="J491" s="115"/>
      <c r="K491" s="116"/>
      <c r="L491" s="116"/>
      <c r="M491" s="168">
        <f>M492+M495</f>
        <v>35000</v>
      </c>
      <c r="N491" s="168">
        <f>N492+N495</f>
        <v>0</v>
      </c>
      <c r="O491" s="168">
        <f>O492+O495</f>
        <v>0</v>
      </c>
      <c r="P491" s="30"/>
      <c r="Q491" s="83"/>
      <c r="R491" s="83"/>
    </row>
    <row r="492" spans="1:20" s="59" customFormat="1" ht="15.75">
      <c r="A492" s="54"/>
      <c r="B492" s="54"/>
      <c r="C492" s="54"/>
      <c r="D492" s="54"/>
      <c r="E492" s="54"/>
      <c r="F492" s="54"/>
      <c r="G492" s="54"/>
      <c r="H492" s="54"/>
      <c r="I492" s="104"/>
      <c r="J492" s="105" t="s">
        <v>367</v>
      </c>
      <c r="K492" s="106"/>
      <c r="L492" s="106"/>
      <c r="M492" s="185">
        <f>M493</f>
        <v>35000</v>
      </c>
      <c r="N492" s="185">
        <f>N493</f>
        <v>0</v>
      </c>
      <c r="O492" s="185">
        <f>O493</f>
        <v>0</v>
      </c>
      <c r="P492" s="58"/>
      <c r="Q492" s="83"/>
      <c r="R492" s="83"/>
      <c r="S492" s="2"/>
      <c r="T492" s="2"/>
    </row>
    <row r="493" spans="1:20" s="2" customFormat="1" ht="15.75">
      <c r="A493" s="36"/>
      <c r="B493" s="36"/>
      <c r="C493" s="36"/>
      <c r="D493" s="36"/>
      <c r="E493" s="36"/>
      <c r="F493" s="36"/>
      <c r="G493" s="36"/>
      <c r="H493" s="36"/>
      <c r="I493" s="35">
        <v>4</v>
      </c>
      <c r="J493" s="36" t="s">
        <v>12</v>
      </c>
      <c r="K493" s="37" t="e">
        <f>K494</f>
        <v>#REF!</v>
      </c>
      <c r="L493" s="37"/>
      <c r="M493" s="171">
        <f>M494</f>
        <v>35000</v>
      </c>
      <c r="N493" s="171">
        <v>0</v>
      </c>
      <c r="O493" s="171">
        <f>O494</f>
        <v>0</v>
      </c>
      <c r="P493" s="38"/>
      <c r="Q493" s="38"/>
      <c r="R493" s="38"/>
    </row>
    <row r="494" spans="1:20" s="2" customFormat="1" ht="18.75" customHeight="1">
      <c r="A494" s="36"/>
      <c r="B494" s="36"/>
      <c r="C494" s="36"/>
      <c r="D494" s="36"/>
      <c r="E494" s="36"/>
      <c r="F494" s="36"/>
      <c r="G494" s="36"/>
      <c r="H494" s="36"/>
      <c r="I494" s="35">
        <v>42</v>
      </c>
      <c r="J494" s="36" t="s">
        <v>21</v>
      </c>
      <c r="K494" s="37" t="e">
        <f>#REF!</f>
        <v>#REF!</v>
      </c>
      <c r="L494" s="37"/>
      <c r="M494" s="171">
        <v>35000</v>
      </c>
      <c r="N494" s="171">
        <v>0</v>
      </c>
      <c r="O494" s="171">
        <v>0</v>
      </c>
      <c r="P494" s="38"/>
      <c r="Q494" s="38"/>
      <c r="R494" s="38"/>
    </row>
    <row r="495" spans="1:20" s="2" customFormat="1" ht="31.5">
      <c r="A495" s="36"/>
      <c r="B495" s="36"/>
      <c r="C495" s="36"/>
      <c r="D495" s="36"/>
      <c r="E495" s="36"/>
      <c r="F495" s="36"/>
      <c r="G495" s="36"/>
      <c r="H495" s="36"/>
      <c r="I495" s="84"/>
      <c r="J495" s="86" t="s">
        <v>312</v>
      </c>
      <c r="K495" s="85"/>
      <c r="L495" s="85"/>
      <c r="M495" s="196">
        <f t="shared" ref="M495:O496" si="85">M496</f>
        <v>0</v>
      </c>
      <c r="N495" s="196">
        <f t="shared" si="85"/>
        <v>0</v>
      </c>
      <c r="O495" s="196">
        <f t="shared" si="85"/>
        <v>0</v>
      </c>
      <c r="P495" s="42"/>
      <c r="Q495" s="42"/>
      <c r="R495" s="42"/>
    </row>
    <row r="496" spans="1:20" s="2" customFormat="1" ht="15.75">
      <c r="A496" s="36"/>
      <c r="B496" s="36"/>
      <c r="C496" s="36"/>
      <c r="D496" s="36"/>
      <c r="E496" s="36"/>
      <c r="F496" s="36"/>
      <c r="G496" s="36"/>
      <c r="H496" s="36"/>
      <c r="I496" s="35">
        <v>4</v>
      </c>
      <c r="J496" s="36" t="s">
        <v>12</v>
      </c>
      <c r="K496" s="37" t="e">
        <f>K497</f>
        <v>#REF!</v>
      </c>
      <c r="L496" s="37"/>
      <c r="M496" s="171">
        <f t="shared" si="85"/>
        <v>0</v>
      </c>
      <c r="N496" s="171">
        <f t="shared" si="85"/>
        <v>0</v>
      </c>
      <c r="O496" s="171">
        <f t="shared" si="85"/>
        <v>0</v>
      </c>
      <c r="P496" s="38"/>
      <c r="Q496" s="38"/>
      <c r="R496" s="38"/>
    </row>
    <row r="497" spans="1:20" s="2" customFormat="1" ht="17.25" customHeight="1">
      <c r="A497" s="36"/>
      <c r="B497" s="36"/>
      <c r="C497" s="36"/>
      <c r="D497" s="36"/>
      <c r="E497" s="36"/>
      <c r="F497" s="36"/>
      <c r="G497" s="36"/>
      <c r="H497" s="36"/>
      <c r="I497" s="35">
        <v>42</v>
      </c>
      <c r="J497" s="36" t="s">
        <v>21</v>
      </c>
      <c r="K497" s="37" t="e">
        <f>#REF!</f>
        <v>#REF!</v>
      </c>
      <c r="L497" s="37"/>
      <c r="M497" s="171">
        <v>0</v>
      </c>
      <c r="N497" s="171">
        <v>0</v>
      </c>
      <c r="O497" s="171">
        <v>0</v>
      </c>
      <c r="P497" s="38"/>
      <c r="Q497" s="38"/>
      <c r="R497" s="38"/>
    </row>
    <row r="498" spans="1:20" s="2" customFormat="1" ht="15.75">
      <c r="A498" s="18"/>
      <c r="B498" s="18"/>
      <c r="C498" s="18"/>
      <c r="D498" s="18"/>
      <c r="E498" s="18"/>
      <c r="F498" s="18"/>
      <c r="G498" s="18"/>
      <c r="H498" s="18"/>
      <c r="I498" s="110" t="s">
        <v>291</v>
      </c>
      <c r="J498" s="110" t="s">
        <v>292</v>
      </c>
      <c r="K498" s="111" t="e">
        <f>K501</f>
        <v>#REF!</v>
      </c>
      <c r="L498" s="111"/>
      <c r="M498" s="112">
        <f>M499</f>
        <v>0</v>
      </c>
      <c r="N498" s="112">
        <f>N499</f>
        <v>415000</v>
      </c>
      <c r="O498" s="112">
        <f>O499</f>
        <v>350000</v>
      </c>
      <c r="P498" s="26"/>
      <c r="Q498" s="83"/>
      <c r="R498" s="83"/>
    </row>
    <row r="499" spans="1:20" s="2" customFormat="1" ht="15.75">
      <c r="A499" s="45"/>
      <c r="B499" s="45"/>
      <c r="C499" s="45"/>
      <c r="D499" s="45"/>
      <c r="E499" s="45"/>
      <c r="F499" s="45"/>
      <c r="G499" s="45"/>
      <c r="H499" s="45"/>
      <c r="I499" s="114" t="s">
        <v>55</v>
      </c>
      <c r="J499" s="115"/>
      <c r="K499" s="116"/>
      <c r="L499" s="116"/>
      <c r="M499" s="168">
        <f>M500+M503+M506</f>
        <v>0</v>
      </c>
      <c r="N499" s="168">
        <f>N500+N503+N506</f>
        <v>415000</v>
      </c>
      <c r="O499" s="168">
        <f>O500+O503+O506</f>
        <v>350000</v>
      </c>
      <c r="P499" s="30"/>
      <c r="Q499" s="83"/>
      <c r="R499" s="83"/>
    </row>
    <row r="500" spans="1:20" s="59" customFormat="1" ht="15.75">
      <c r="A500" s="54"/>
      <c r="B500" s="54"/>
      <c r="C500" s="54"/>
      <c r="D500" s="54"/>
      <c r="E500" s="54"/>
      <c r="F500" s="54"/>
      <c r="G500" s="54"/>
      <c r="H500" s="54"/>
      <c r="I500" s="104"/>
      <c r="J500" s="105" t="s">
        <v>305</v>
      </c>
      <c r="K500" s="106"/>
      <c r="L500" s="106"/>
      <c r="M500" s="185">
        <f t="shared" ref="M500:O501" si="86">M501</f>
        <v>0</v>
      </c>
      <c r="N500" s="185">
        <f t="shared" si="86"/>
        <v>126400</v>
      </c>
      <c r="O500" s="185">
        <f t="shared" si="86"/>
        <v>126400</v>
      </c>
      <c r="P500" s="58"/>
      <c r="Q500" s="83"/>
      <c r="R500" s="83"/>
      <c r="S500" s="2"/>
      <c r="T500" s="2"/>
    </row>
    <row r="501" spans="1:20" s="2" customFormat="1" ht="15.75">
      <c r="A501" s="36"/>
      <c r="B501" s="36"/>
      <c r="C501" s="36"/>
      <c r="D501" s="36"/>
      <c r="E501" s="36"/>
      <c r="F501" s="36"/>
      <c r="G501" s="36"/>
      <c r="H501" s="36"/>
      <c r="I501" s="35">
        <v>4</v>
      </c>
      <c r="J501" s="36" t="s">
        <v>12</v>
      </c>
      <c r="K501" s="37" t="e">
        <f>K502</f>
        <v>#REF!</v>
      </c>
      <c r="L501" s="37"/>
      <c r="M501" s="171">
        <f t="shared" si="86"/>
        <v>0</v>
      </c>
      <c r="N501" s="171">
        <f t="shared" si="86"/>
        <v>126400</v>
      </c>
      <c r="O501" s="171">
        <f t="shared" si="86"/>
        <v>126400</v>
      </c>
      <c r="P501" s="38"/>
      <c r="Q501" s="38"/>
      <c r="R501" s="38"/>
    </row>
    <row r="502" spans="1:20" s="2" customFormat="1" ht="18.75" customHeight="1">
      <c r="A502" s="36"/>
      <c r="B502" s="36"/>
      <c r="C502" s="36"/>
      <c r="D502" s="36"/>
      <c r="E502" s="36"/>
      <c r="F502" s="36"/>
      <c r="G502" s="36"/>
      <c r="H502" s="36"/>
      <c r="I502" s="35">
        <v>42</v>
      </c>
      <c r="J502" s="36" t="s">
        <v>21</v>
      </c>
      <c r="K502" s="37" t="e">
        <f>#REF!</f>
        <v>#REF!</v>
      </c>
      <c r="L502" s="37"/>
      <c r="M502" s="171">
        <v>0</v>
      </c>
      <c r="N502" s="171">
        <v>126400</v>
      </c>
      <c r="O502" s="171">
        <v>126400</v>
      </c>
      <c r="P502" s="38"/>
      <c r="Q502" s="38"/>
      <c r="R502" s="38"/>
    </row>
    <row r="503" spans="1:20" s="2" customFormat="1" ht="15.75">
      <c r="A503" s="36"/>
      <c r="B503" s="36"/>
      <c r="C503" s="36"/>
      <c r="D503" s="36"/>
      <c r="E503" s="36"/>
      <c r="F503" s="36"/>
      <c r="G503" s="36"/>
      <c r="H503" s="36"/>
      <c r="I503" s="84"/>
      <c r="J503" s="286" t="s">
        <v>296</v>
      </c>
      <c r="K503" s="85"/>
      <c r="L503" s="85"/>
      <c r="M503" s="196">
        <f t="shared" ref="M503:O504" si="87">M504</f>
        <v>0</v>
      </c>
      <c r="N503" s="196">
        <f>N504</f>
        <v>288600</v>
      </c>
      <c r="O503" s="196">
        <f t="shared" si="87"/>
        <v>0</v>
      </c>
      <c r="P503" s="42"/>
      <c r="Q503" s="42"/>
      <c r="R503" s="42"/>
    </row>
    <row r="504" spans="1:20" s="2" customFormat="1" ht="15.75">
      <c r="A504" s="36"/>
      <c r="B504" s="36"/>
      <c r="C504" s="36"/>
      <c r="D504" s="36"/>
      <c r="E504" s="36"/>
      <c r="F504" s="36"/>
      <c r="G504" s="36"/>
      <c r="H504" s="36"/>
      <c r="I504" s="35">
        <v>4</v>
      </c>
      <c r="J504" s="36" t="s">
        <v>12</v>
      </c>
      <c r="K504" s="37" t="e">
        <f>K505</f>
        <v>#REF!</v>
      </c>
      <c r="L504" s="37"/>
      <c r="M504" s="171">
        <f t="shared" si="87"/>
        <v>0</v>
      </c>
      <c r="N504" s="171">
        <f t="shared" si="87"/>
        <v>288600</v>
      </c>
      <c r="O504" s="171">
        <f t="shared" si="87"/>
        <v>0</v>
      </c>
      <c r="P504" s="38"/>
      <c r="Q504" s="38"/>
      <c r="R504" s="38"/>
    </row>
    <row r="505" spans="1:20" s="2" customFormat="1" ht="17.25" customHeight="1">
      <c r="A505" s="36"/>
      <c r="B505" s="36"/>
      <c r="C505" s="36"/>
      <c r="D505" s="36"/>
      <c r="E505" s="36"/>
      <c r="F505" s="36"/>
      <c r="G505" s="36"/>
      <c r="H505" s="36"/>
      <c r="I505" s="35">
        <v>42</v>
      </c>
      <c r="J505" s="36" t="s">
        <v>21</v>
      </c>
      <c r="K505" s="37" t="e">
        <f>#REF!</f>
        <v>#REF!</v>
      </c>
      <c r="L505" s="37"/>
      <c r="M505" s="171">
        <v>0</v>
      </c>
      <c r="N505" s="171">
        <v>288600</v>
      </c>
      <c r="O505" s="171">
        <v>0</v>
      </c>
      <c r="P505" s="38"/>
      <c r="Q505" s="38"/>
      <c r="R505" s="38"/>
    </row>
    <row r="506" spans="1:20" s="150" customFormat="1" ht="15.75">
      <c r="A506" s="129"/>
      <c r="B506" s="129"/>
      <c r="C506" s="129"/>
      <c r="D506" s="129"/>
      <c r="E506" s="129"/>
      <c r="F506" s="129"/>
      <c r="G506" s="129"/>
      <c r="H506" s="129"/>
      <c r="I506" s="147"/>
      <c r="J506" s="129" t="s">
        <v>304</v>
      </c>
      <c r="K506" s="148"/>
      <c r="L506" s="148"/>
      <c r="M506" s="180">
        <f t="shared" ref="M506:N507" si="88">M507</f>
        <v>0</v>
      </c>
      <c r="N506" s="216">
        <f t="shared" si="88"/>
        <v>0</v>
      </c>
      <c r="O506" s="180">
        <f>O507</f>
        <v>223600</v>
      </c>
      <c r="P506" s="149"/>
      <c r="Q506" s="149"/>
      <c r="R506" s="149"/>
    </row>
    <row r="507" spans="1:20" s="2" customFormat="1" ht="15.75">
      <c r="A507" s="36"/>
      <c r="B507" s="36"/>
      <c r="C507" s="36"/>
      <c r="D507" s="36"/>
      <c r="E507" s="36"/>
      <c r="F507" s="36"/>
      <c r="G507" s="36"/>
      <c r="H507" s="36"/>
      <c r="I507" s="35">
        <v>4</v>
      </c>
      <c r="J507" s="35" t="s">
        <v>169</v>
      </c>
      <c r="K507" s="146"/>
      <c r="L507" s="146"/>
      <c r="M507" s="197">
        <f t="shared" si="88"/>
        <v>0</v>
      </c>
      <c r="N507" s="197">
        <f t="shared" si="88"/>
        <v>0</v>
      </c>
      <c r="O507" s="197">
        <f>O508</f>
        <v>223600</v>
      </c>
      <c r="P507" s="42"/>
      <c r="Q507" s="42"/>
      <c r="R507" s="42"/>
    </row>
    <row r="508" spans="1:20" s="2" customFormat="1" ht="15.75">
      <c r="A508" s="36"/>
      <c r="B508" s="36"/>
      <c r="C508" s="36"/>
      <c r="D508" s="36"/>
      <c r="E508" s="36"/>
      <c r="F508" s="36"/>
      <c r="G508" s="36"/>
      <c r="H508" s="36"/>
      <c r="I508" s="35">
        <v>42</v>
      </c>
      <c r="J508" s="35" t="s">
        <v>21</v>
      </c>
      <c r="K508" s="146"/>
      <c r="L508" s="146"/>
      <c r="M508" s="197">
        <v>0</v>
      </c>
      <c r="N508" s="197">
        <v>0</v>
      </c>
      <c r="O508" s="197">
        <v>223600</v>
      </c>
      <c r="P508" s="42"/>
      <c r="Q508" s="42"/>
      <c r="R508" s="42"/>
    </row>
    <row r="509" spans="1:20" s="2" customFormat="1" ht="15.75">
      <c r="A509" s="18"/>
      <c r="B509" s="18"/>
      <c r="C509" s="18"/>
      <c r="D509" s="18"/>
      <c r="E509" s="18"/>
      <c r="F509" s="18"/>
      <c r="G509" s="18"/>
      <c r="H509" s="18"/>
      <c r="I509" s="25" t="s">
        <v>160</v>
      </c>
      <c r="J509" s="25" t="s">
        <v>164</v>
      </c>
      <c r="K509" s="16" t="e">
        <f>#REF!</f>
        <v>#REF!</v>
      </c>
      <c r="L509" s="16"/>
      <c r="M509" s="167">
        <f>M510</f>
        <v>34722.5</v>
      </c>
      <c r="N509" s="167">
        <f t="shared" ref="N509:O509" si="89">N510</f>
        <v>0</v>
      </c>
      <c r="O509" s="167">
        <f t="shared" si="89"/>
        <v>0</v>
      </c>
      <c r="P509" s="26" t="e">
        <f>M509/K509*100</f>
        <v>#REF!</v>
      </c>
      <c r="Q509" s="83"/>
      <c r="R509" s="83"/>
    </row>
    <row r="510" spans="1:20" s="2" customFormat="1" ht="15.75">
      <c r="A510" s="45"/>
      <c r="B510" s="45"/>
      <c r="C510" s="45"/>
      <c r="D510" s="45"/>
      <c r="E510" s="45"/>
      <c r="F510" s="45"/>
      <c r="G510" s="45"/>
      <c r="H510" s="45"/>
      <c r="I510" s="114" t="s">
        <v>99</v>
      </c>
      <c r="J510" s="115"/>
      <c r="K510" s="116"/>
      <c r="L510" s="116"/>
      <c r="M510" s="168">
        <f>M511</f>
        <v>34722.5</v>
      </c>
      <c r="N510" s="168">
        <f t="shared" ref="N510:O510" si="90">N511</f>
        <v>0</v>
      </c>
      <c r="O510" s="168">
        <f t="shared" si="90"/>
        <v>0</v>
      </c>
      <c r="P510" s="30"/>
      <c r="Q510" s="83"/>
      <c r="R510" s="83"/>
    </row>
    <row r="511" spans="1:20" s="2" customFormat="1" ht="15.75">
      <c r="A511" s="45"/>
      <c r="B511" s="45"/>
      <c r="C511" s="45"/>
      <c r="D511" s="45"/>
      <c r="E511" s="45"/>
      <c r="F511" s="45"/>
      <c r="G511" s="45"/>
      <c r="H511" s="45"/>
      <c r="I511" s="55"/>
      <c r="J511" s="56" t="s">
        <v>367</v>
      </c>
      <c r="K511" s="57"/>
      <c r="L511" s="57"/>
      <c r="M511" s="170">
        <f t="shared" ref="M511:O512" si="91">M512</f>
        <v>34722.5</v>
      </c>
      <c r="N511" s="170">
        <f t="shared" si="91"/>
        <v>0</v>
      </c>
      <c r="O511" s="170">
        <f t="shared" si="91"/>
        <v>0</v>
      </c>
      <c r="P511" s="30"/>
      <c r="Q511" s="83"/>
      <c r="R511" s="83"/>
    </row>
    <row r="512" spans="1:20" s="2" customFormat="1" ht="15.75">
      <c r="A512" s="36"/>
      <c r="B512" s="36"/>
      <c r="C512" s="36"/>
      <c r="D512" s="36"/>
      <c r="E512" s="36"/>
      <c r="F512" s="36"/>
      <c r="G512" s="36"/>
      <c r="H512" s="36"/>
      <c r="I512" s="35">
        <v>4</v>
      </c>
      <c r="J512" s="36" t="s">
        <v>12</v>
      </c>
      <c r="K512" s="37" t="e">
        <f>K513</f>
        <v>#REF!</v>
      </c>
      <c r="L512" s="37"/>
      <c r="M512" s="171">
        <f t="shared" si="91"/>
        <v>34722.5</v>
      </c>
      <c r="N512" s="171">
        <f t="shared" si="91"/>
        <v>0</v>
      </c>
      <c r="O512" s="171">
        <f t="shared" si="91"/>
        <v>0</v>
      </c>
      <c r="P512" s="38"/>
      <c r="Q512" s="38"/>
      <c r="R512" s="38"/>
    </row>
    <row r="513" spans="1:18" s="2" customFormat="1" ht="18.75" customHeight="1">
      <c r="A513" s="36"/>
      <c r="B513" s="36"/>
      <c r="C513" s="36"/>
      <c r="D513" s="36"/>
      <c r="E513" s="36"/>
      <c r="F513" s="36"/>
      <c r="G513" s="36"/>
      <c r="H513" s="36"/>
      <c r="I513" s="35">
        <v>42</v>
      </c>
      <c r="J513" s="36" t="s">
        <v>21</v>
      </c>
      <c r="K513" s="37" t="e">
        <f>#REF!</f>
        <v>#REF!</v>
      </c>
      <c r="L513" s="37"/>
      <c r="M513" s="171">
        <v>34722.5</v>
      </c>
      <c r="N513" s="171">
        <v>0</v>
      </c>
      <c r="O513" s="171">
        <v>0</v>
      </c>
      <c r="P513" s="38"/>
      <c r="Q513" s="38"/>
      <c r="R513" s="38"/>
    </row>
    <row r="514" spans="1:18" s="2" customFormat="1" ht="15.75">
      <c r="A514" s="18"/>
      <c r="B514" s="18"/>
      <c r="C514" s="18"/>
      <c r="D514" s="18"/>
      <c r="E514" s="18"/>
      <c r="F514" s="18"/>
      <c r="G514" s="18"/>
      <c r="H514" s="18"/>
      <c r="I514" s="25" t="s">
        <v>173</v>
      </c>
      <c r="J514" s="25" t="s">
        <v>174</v>
      </c>
      <c r="K514" s="16" t="e">
        <f>#REF!</f>
        <v>#REF!</v>
      </c>
      <c r="L514" s="16"/>
      <c r="M514" s="167">
        <f>M515</f>
        <v>150000</v>
      </c>
      <c r="N514" s="167">
        <f>N515</f>
        <v>150000</v>
      </c>
      <c r="O514" s="167">
        <f>O515</f>
        <v>150000</v>
      </c>
      <c r="P514" s="26" t="e">
        <f>M514/K514*100</f>
        <v>#REF!</v>
      </c>
      <c r="Q514" s="83"/>
      <c r="R514" s="83"/>
    </row>
    <row r="515" spans="1:18" s="2" customFormat="1" ht="15.75">
      <c r="A515" s="45"/>
      <c r="B515" s="45"/>
      <c r="C515" s="45"/>
      <c r="D515" s="45"/>
      <c r="E515" s="45"/>
      <c r="F515" s="45"/>
      <c r="G515" s="45"/>
      <c r="H515" s="45"/>
      <c r="I515" s="114" t="s">
        <v>151</v>
      </c>
      <c r="J515" s="115"/>
      <c r="K515" s="116"/>
      <c r="L515" s="116"/>
      <c r="M515" s="168">
        <f>M516+M519</f>
        <v>150000</v>
      </c>
      <c r="N515" s="177">
        <f>N516+N519</f>
        <v>150000</v>
      </c>
      <c r="O515" s="177">
        <f>O516+O519</f>
        <v>150000</v>
      </c>
      <c r="P515" s="30"/>
      <c r="Q515" s="83"/>
      <c r="R515" s="83"/>
    </row>
    <row r="516" spans="1:18" s="2" customFormat="1" ht="15.75">
      <c r="A516" s="45"/>
      <c r="B516" s="45"/>
      <c r="C516" s="45"/>
      <c r="D516" s="45"/>
      <c r="E516" s="45"/>
      <c r="F516" s="45"/>
      <c r="G516" s="45"/>
      <c r="H516" s="45"/>
      <c r="I516" s="55"/>
      <c r="J516" s="56" t="s">
        <v>367</v>
      </c>
      <c r="K516" s="57"/>
      <c r="L516" s="57"/>
      <c r="M516" s="170">
        <f t="shared" ref="M516:O517" si="92">M517</f>
        <v>150000</v>
      </c>
      <c r="N516" s="170">
        <f>N517</f>
        <v>150000</v>
      </c>
      <c r="O516" s="170">
        <f t="shared" si="92"/>
        <v>150000</v>
      </c>
      <c r="P516" s="30"/>
      <c r="Q516" s="83"/>
      <c r="R516" s="83"/>
    </row>
    <row r="517" spans="1:18" s="2" customFormat="1" ht="15.75">
      <c r="A517" s="36"/>
      <c r="B517" s="36"/>
      <c r="C517" s="36"/>
      <c r="D517" s="36"/>
      <c r="E517" s="36"/>
      <c r="F517" s="36"/>
      <c r="G517" s="36"/>
      <c r="H517" s="36"/>
      <c r="I517" s="35">
        <v>4</v>
      </c>
      <c r="J517" s="36" t="s">
        <v>12</v>
      </c>
      <c r="K517" s="37" t="e">
        <f>K518</f>
        <v>#REF!</v>
      </c>
      <c r="L517" s="37"/>
      <c r="M517" s="171">
        <f t="shared" si="92"/>
        <v>150000</v>
      </c>
      <c r="N517" s="171">
        <f>N518</f>
        <v>150000</v>
      </c>
      <c r="O517" s="171">
        <f t="shared" si="92"/>
        <v>150000</v>
      </c>
      <c r="P517" s="38"/>
      <c r="Q517" s="38"/>
      <c r="R517" s="38"/>
    </row>
    <row r="518" spans="1:18" s="2" customFormat="1" ht="18.75" customHeight="1">
      <c r="A518" s="36"/>
      <c r="B518" s="36"/>
      <c r="C518" s="36"/>
      <c r="D518" s="36"/>
      <c r="E518" s="36"/>
      <c r="F518" s="36"/>
      <c r="G518" s="36"/>
      <c r="H518" s="36"/>
      <c r="I518" s="35">
        <v>42</v>
      </c>
      <c r="J518" s="36" t="s">
        <v>21</v>
      </c>
      <c r="K518" s="37" t="e">
        <f>#REF!</f>
        <v>#REF!</v>
      </c>
      <c r="L518" s="37"/>
      <c r="M518" s="171">
        <v>150000</v>
      </c>
      <c r="N518" s="171">
        <v>150000</v>
      </c>
      <c r="O518" s="171">
        <v>150000</v>
      </c>
      <c r="P518" s="38"/>
      <c r="Q518" s="38"/>
      <c r="R518" s="38"/>
    </row>
    <row r="519" spans="1:18" s="2" customFormat="1" ht="18.75" customHeight="1">
      <c r="A519" s="36"/>
      <c r="B519" s="36"/>
      <c r="C519" s="36"/>
      <c r="D519" s="36"/>
      <c r="E519" s="36"/>
      <c r="F519" s="36"/>
      <c r="G519" s="36"/>
      <c r="H519" s="36"/>
      <c r="I519" s="55"/>
      <c r="J519" s="56" t="s">
        <v>305</v>
      </c>
      <c r="K519" s="57"/>
      <c r="L519" s="57"/>
      <c r="M519" s="170">
        <f t="shared" ref="M519:O520" si="93">M520</f>
        <v>0</v>
      </c>
      <c r="N519" s="170">
        <f>N520</f>
        <v>0</v>
      </c>
      <c r="O519" s="170">
        <f t="shared" si="93"/>
        <v>0</v>
      </c>
      <c r="P519" s="38"/>
      <c r="Q519" s="38"/>
      <c r="R519" s="38"/>
    </row>
    <row r="520" spans="1:18" s="2" customFormat="1" ht="18.75" customHeight="1">
      <c r="A520" s="36"/>
      <c r="B520" s="36"/>
      <c r="C520" s="36"/>
      <c r="D520" s="36"/>
      <c r="E520" s="36"/>
      <c r="F520" s="36"/>
      <c r="G520" s="36"/>
      <c r="H520" s="36"/>
      <c r="I520" s="35">
        <v>4</v>
      </c>
      <c r="J520" s="36" t="s">
        <v>12</v>
      </c>
      <c r="K520" s="37" t="e">
        <f>K521</f>
        <v>#REF!</v>
      </c>
      <c r="L520" s="37"/>
      <c r="M520" s="171">
        <f t="shared" si="93"/>
        <v>0</v>
      </c>
      <c r="N520" s="171">
        <f>N521</f>
        <v>0</v>
      </c>
      <c r="O520" s="171">
        <f t="shared" si="93"/>
        <v>0</v>
      </c>
      <c r="P520" s="38"/>
      <c r="Q520" s="38"/>
      <c r="R520" s="38"/>
    </row>
    <row r="521" spans="1:18" s="2" customFormat="1" ht="18.75" customHeight="1">
      <c r="A521" s="36"/>
      <c r="B521" s="36"/>
      <c r="C521" s="36"/>
      <c r="D521" s="36"/>
      <c r="E521" s="36"/>
      <c r="F521" s="36"/>
      <c r="G521" s="36"/>
      <c r="H521" s="36"/>
      <c r="I521" s="35">
        <v>42</v>
      </c>
      <c r="J521" s="36" t="s">
        <v>21</v>
      </c>
      <c r="K521" s="37" t="e">
        <f>#REF!</f>
        <v>#REF!</v>
      </c>
      <c r="L521" s="37"/>
      <c r="M521" s="171">
        <v>0</v>
      </c>
      <c r="N521" s="171">
        <v>0</v>
      </c>
      <c r="O521" s="171">
        <v>0</v>
      </c>
      <c r="P521" s="38"/>
      <c r="Q521" s="38"/>
      <c r="R521" s="38"/>
    </row>
    <row r="522" spans="1:18" s="158" customFormat="1" ht="18.75" customHeight="1">
      <c r="A522" s="155"/>
      <c r="B522" s="155"/>
      <c r="C522" s="155"/>
      <c r="D522" s="155"/>
      <c r="E522" s="155"/>
      <c r="F522" s="155"/>
      <c r="G522" s="155"/>
      <c r="H522" s="155"/>
      <c r="I522" s="151" t="s">
        <v>175</v>
      </c>
      <c r="J522" s="155" t="s">
        <v>176</v>
      </c>
      <c r="K522" s="156"/>
      <c r="L522" s="156"/>
      <c r="M522" s="198">
        <f>M523</f>
        <v>801836.40999999992</v>
      </c>
      <c r="N522" s="198">
        <f>N523</f>
        <v>0</v>
      </c>
      <c r="O522" s="198">
        <v>0</v>
      </c>
      <c r="P522" s="157"/>
      <c r="Q522" s="157"/>
      <c r="R522" s="157"/>
    </row>
    <row r="523" spans="1:18" s="162" customFormat="1" ht="18.75" customHeight="1">
      <c r="A523" s="159"/>
      <c r="B523" s="159"/>
      <c r="C523" s="159"/>
      <c r="D523" s="159"/>
      <c r="E523" s="159"/>
      <c r="F523" s="159"/>
      <c r="G523" s="159"/>
      <c r="H523" s="159"/>
      <c r="I523" s="411" t="s">
        <v>98</v>
      </c>
      <c r="J523" s="411"/>
      <c r="K523" s="160"/>
      <c r="L523" s="160"/>
      <c r="M523" s="199">
        <f>SUM(M524)+M527+M530</f>
        <v>801836.40999999992</v>
      </c>
      <c r="N523" s="199">
        <f>N524</f>
        <v>0</v>
      </c>
      <c r="O523" s="199">
        <v>0</v>
      </c>
      <c r="P523" s="161"/>
      <c r="Q523" s="161"/>
      <c r="R523" s="161"/>
    </row>
    <row r="524" spans="1:18" s="2" customFormat="1" ht="15.75">
      <c r="A524" s="45"/>
      <c r="B524" s="45"/>
      <c r="C524" s="45"/>
      <c r="D524" s="45"/>
      <c r="E524" s="45"/>
      <c r="F524" s="45"/>
      <c r="G524" s="45"/>
      <c r="H524" s="45"/>
      <c r="I524" s="55"/>
      <c r="J524" s="56" t="s">
        <v>305</v>
      </c>
      <c r="K524" s="57"/>
      <c r="L524" s="57"/>
      <c r="M524" s="170">
        <f t="shared" ref="M524:O524" si="94">M525</f>
        <v>298261.58</v>
      </c>
      <c r="N524" s="170">
        <f t="shared" si="94"/>
        <v>0</v>
      </c>
      <c r="O524" s="170">
        <f t="shared" si="94"/>
        <v>0</v>
      </c>
      <c r="P524" s="30"/>
      <c r="Q524" s="83"/>
      <c r="R524" s="83"/>
    </row>
    <row r="525" spans="1:18" s="2" customFormat="1" ht="15.75">
      <c r="A525" s="36"/>
      <c r="B525" s="36"/>
      <c r="C525" s="36"/>
      <c r="D525" s="36"/>
      <c r="E525" s="36"/>
      <c r="F525" s="36"/>
      <c r="G525" s="36"/>
      <c r="H525" s="36"/>
      <c r="I525" s="35">
        <v>4</v>
      </c>
      <c r="J525" s="36" t="s">
        <v>12</v>
      </c>
      <c r="K525" s="37" t="e">
        <f>K526</f>
        <v>#REF!</v>
      </c>
      <c r="L525" s="37"/>
      <c r="M525" s="171">
        <f>M526</f>
        <v>298261.58</v>
      </c>
      <c r="N525" s="171">
        <f>N526</f>
        <v>0</v>
      </c>
      <c r="O525" s="171">
        <f>O526</f>
        <v>0</v>
      </c>
      <c r="P525" s="38"/>
      <c r="Q525" s="38"/>
      <c r="R525" s="38"/>
    </row>
    <row r="526" spans="1:18" s="2" customFormat="1" ht="18.75" customHeight="1">
      <c r="A526" s="36"/>
      <c r="B526" s="36"/>
      <c r="C526" s="36"/>
      <c r="D526" s="36"/>
      <c r="E526" s="36"/>
      <c r="F526" s="36"/>
      <c r="G526" s="36"/>
      <c r="H526" s="36"/>
      <c r="I526" s="35">
        <v>42</v>
      </c>
      <c r="J526" s="36" t="s">
        <v>21</v>
      </c>
      <c r="K526" s="37" t="e">
        <f>#REF!</f>
        <v>#REF!</v>
      </c>
      <c r="L526" s="37"/>
      <c r="M526" s="171">
        <v>298261.58</v>
      </c>
      <c r="N526" s="171">
        <v>0</v>
      </c>
      <c r="O526" s="171">
        <v>0</v>
      </c>
      <c r="P526" s="38"/>
      <c r="Q526" s="38"/>
      <c r="R526" s="38"/>
    </row>
    <row r="527" spans="1:18" s="2" customFormat="1" ht="18.75" customHeight="1">
      <c r="A527" s="36"/>
      <c r="B527" s="36"/>
      <c r="C527" s="36"/>
      <c r="D527" s="36"/>
      <c r="E527" s="36"/>
      <c r="F527" s="36"/>
      <c r="G527" s="36"/>
      <c r="H527" s="36"/>
      <c r="I527" s="55"/>
      <c r="J527" s="56" t="s">
        <v>310</v>
      </c>
      <c r="K527" s="57"/>
      <c r="L527" s="57"/>
      <c r="M527" s="170">
        <f t="shared" ref="M527:O531" si="95">M528</f>
        <v>251435.63</v>
      </c>
      <c r="N527" s="170">
        <f>N528</f>
        <v>0</v>
      </c>
      <c r="O527" s="170">
        <f t="shared" si="95"/>
        <v>0</v>
      </c>
      <c r="P527" s="38"/>
      <c r="Q527" s="38"/>
      <c r="R527" s="38"/>
    </row>
    <row r="528" spans="1:18" s="2" customFormat="1" ht="18.75" customHeight="1">
      <c r="A528" s="36"/>
      <c r="B528" s="36"/>
      <c r="C528" s="36"/>
      <c r="D528" s="36"/>
      <c r="E528" s="36"/>
      <c r="F528" s="36"/>
      <c r="G528" s="36"/>
      <c r="H528" s="36"/>
      <c r="I528" s="35">
        <v>4</v>
      </c>
      <c r="J528" s="36" t="s">
        <v>12</v>
      </c>
      <c r="K528" s="37" t="e">
        <f>K529</f>
        <v>#REF!</v>
      </c>
      <c r="L528" s="37"/>
      <c r="M528" s="171">
        <f t="shared" si="95"/>
        <v>251435.63</v>
      </c>
      <c r="N528" s="171">
        <f>N529</f>
        <v>0</v>
      </c>
      <c r="O528" s="171">
        <f t="shared" si="95"/>
        <v>0</v>
      </c>
      <c r="P528" s="38"/>
      <c r="Q528" s="38"/>
      <c r="R528" s="38"/>
    </row>
    <row r="529" spans="1:18" s="2" customFormat="1" ht="18.75" customHeight="1">
      <c r="A529" s="36"/>
      <c r="B529" s="36"/>
      <c r="C529" s="36"/>
      <c r="D529" s="36"/>
      <c r="E529" s="36"/>
      <c r="F529" s="36"/>
      <c r="G529" s="36"/>
      <c r="H529" s="36"/>
      <c r="I529" s="35">
        <v>42</v>
      </c>
      <c r="J529" s="36" t="s">
        <v>21</v>
      </c>
      <c r="K529" s="37" t="e">
        <f>#REF!</f>
        <v>#REF!</v>
      </c>
      <c r="L529" s="37"/>
      <c r="M529" s="171">
        <v>251435.63</v>
      </c>
      <c r="N529" s="171">
        <v>0</v>
      </c>
      <c r="O529" s="171">
        <v>0</v>
      </c>
      <c r="P529" s="38"/>
      <c r="Q529" s="38"/>
      <c r="R529" s="38"/>
    </row>
    <row r="530" spans="1:18" s="2" customFormat="1" ht="18.75" customHeight="1">
      <c r="A530" s="36"/>
      <c r="B530" s="36"/>
      <c r="C530" s="36"/>
      <c r="D530" s="36"/>
      <c r="E530" s="36"/>
      <c r="F530" s="36"/>
      <c r="G530" s="36"/>
      <c r="H530" s="36"/>
      <c r="I530" s="55"/>
      <c r="J530" s="56" t="s">
        <v>366</v>
      </c>
      <c r="K530" s="57"/>
      <c r="L530" s="57"/>
      <c r="M530" s="170">
        <f t="shared" si="95"/>
        <v>252139.2</v>
      </c>
      <c r="N530" s="170">
        <f>N531</f>
        <v>0</v>
      </c>
      <c r="O530" s="170">
        <f t="shared" si="95"/>
        <v>0</v>
      </c>
      <c r="P530" s="38"/>
      <c r="Q530" s="38"/>
      <c r="R530" s="38"/>
    </row>
    <row r="531" spans="1:18" s="2" customFormat="1" ht="18.75" customHeight="1">
      <c r="A531" s="36"/>
      <c r="B531" s="36"/>
      <c r="C531" s="36"/>
      <c r="D531" s="36"/>
      <c r="E531" s="36"/>
      <c r="F531" s="36"/>
      <c r="G531" s="36"/>
      <c r="H531" s="36"/>
      <c r="I531" s="35">
        <v>4</v>
      </c>
      <c r="J531" s="36" t="s">
        <v>12</v>
      </c>
      <c r="K531" s="37" t="e">
        <f>K532</f>
        <v>#REF!</v>
      </c>
      <c r="L531" s="37"/>
      <c r="M531" s="171">
        <f t="shared" si="95"/>
        <v>252139.2</v>
      </c>
      <c r="N531" s="171">
        <f>N532</f>
        <v>0</v>
      </c>
      <c r="O531" s="171">
        <f t="shared" si="95"/>
        <v>0</v>
      </c>
      <c r="P531" s="38"/>
      <c r="Q531" s="38"/>
      <c r="R531" s="38"/>
    </row>
    <row r="532" spans="1:18" s="2" customFormat="1" ht="18.75" customHeight="1">
      <c r="A532" s="36"/>
      <c r="B532" s="36"/>
      <c r="C532" s="36"/>
      <c r="D532" s="36"/>
      <c r="E532" s="36"/>
      <c r="F532" s="36"/>
      <c r="G532" s="36"/>
      <c r="H532" s="36"/>
      <c r="I532" s="35">
        <v>42</v>
      </c>
      <c r="J532" s="36" t="s">
        <v>21</v>
      </c>
      <c r="K532" s="37" t="e">
        <f>#REF!</f>
        <v>#REF!</v>
      </c>
      <c r="L532" s="37"/>
      <c r="M532" s="171">
        <v>252139.2</v>
      </c>
      <c r="N532" s="171">
        <v>0</v>
      </c>
      <c r="O532" s="171">
        <v>0</v>
      </c>
      <c r="P532" s="38"/>
      <c r="Q532" s="38"/>
      <c r="R532" s="38"/>
    </row>
    <row r="533" spans="1:18" s="2" customFormat="1" ht="31.5" customHeight="1">
      <c r="A533" s="36"/>
      <c r="B533" s="36"/>
      <c r="C533" s="36"/>
      <c r="D533" s="36"/>
      <c r="E533" s="36"/>
      <c r="F533" s="36"/>
      <c r="G533" s="36"/>
      <c r="H533" s="36"/>
      <c r="I533" s="151" t="s">
        <v>177</v>
      </c>
      <c r="J533" s="277" t="s">
        <v>354</v>
      </c>
      <c r="K533" s="156"/>
      <c r="L533" s="156"/>
      <c r="M533" s="198">
        <f t="shared" ref="M533:O534" si="96">M534</f>
        <v>0</v>
      </c>
      <c r="N533" s="198">
        <f t="shared" si="96"/>
        <v>75000</v>
      </c>
      <c r="O533" s="198">
        <f t="shared" si="96"/>
        <v>0</v>
      </c>
      <c r="P533" s="42"/>
      <c r="Q533" s="42"/>
      <c r="R533" s="42"/>
    </row>
    <row r="534" spans="1:18" s="2" customFormat="1" ht="16.5" customHeight="1">
      <c r="A534" s="36"/>
      <c r="B534" s="36"/>
      <c r="C534" s="36"/>
      <c r="D534" s="36"/>
      <c r="E534" s="36"/>
      <c r="F534" s="36"/>
      <c r="G534" s="36"/>
      <c r="H534" s="36"/>
      <c r="I534" s="411" t="s">
        <v>55</v>
      </c>
      <c r="J534" s="411"/>
      <c r="K534" s="160"/>
      <c r="L534" s="160"/>
      <c r="M534" s="199">
        <f t="shared" si="96"/>
        <v>0</v>
      </c>
      <c r="N534" s="199">
        <f t="shared" si="96"/>
        <v>75000</v>
      </c>
      <c r="O534" s="199">
        <f t="shared" si="96"/>
        <v>0</v>
      </c>
      <c r="P534" s="42"/>
      <c r="Q534" s="42"/>
      <c r="R534" s="42"/>
    </row>
    <row r="535" spans="1:18" s="2" customFormat="1" ht="16.5" customHeight="1">
      <c r="A535" s="36"/>
      <c r="B535" s="36"/>
      <c r="C535" s="36"/>
      <c r="D535" s="36"/>
      <c r="E535" s="36"/>
      <c r="F535" s="36"/>
      <c r="G535" s="36"/>
      <c r="H535" s="36"/>
      <c r="I535" s="55"/>
      <c r="J535" s="56" t="s">
        <v>305</v>
      </c>
      <c r="K535" s="57"/>
      <c r="L535" s="57"/>
      <c r="M535" s="170">
        <f t="shared" ref="M535:O536" si="97">M536</f>
        <v>0</v>
      </c>
      <c r="N535" s="170">
        <f>N536</f>
        <v>75000</v>
      </c>
      <c r="O535" s="170">
        <f t="shared" si="97"/>
        <v>0</v>
      </c>
      <c r="P535" s="42"/>
      <c r="Q535" s="42"/>
      <c r="R535" s="42"/>
    </row>
    <row r="536" spans="1:18" s="2" customFormat="1" ht="16.5" customHeight="1">
      <c r="A536" s="36"/>
      <c r="B536" s="36"/>
      <c r="C536" s="36"/>
      <c r="D536" s="36"/>
      <c r="E536" s="36"/>
      <c r="F536" s="36"/>
      <c r="G536" s="36"/>
      <c r="H536" s="36"/>
      <c r="I536" s="35">
        <v>4</v>
      </c>
      <c r="J536" s="36" t="s">
        <v>12</v>
      </c>
      <c r="K536" s="37" t="e">
        <f>K537</f>
        <v>#REF!</v>
      </c>
      <c r="L536" s="37"/>
      <c r="M536" s="171">
        <f t="shared" si="97"/>
        <v>0</v>
      </c>
      <c r="N536" s="171">
        <f t="shared" si="97"/>
        <v>75000</v>
      </c>
      <c r="O536" s="171">
        <f t="shared" si="97"/>
        <v>0</v>
      </c>
      <c r="P536" s="42"/>
      <c r="Q536" s="42"/>
      <c r="R536" s="42"/>
    </row>
    <row r="537" spans="1:18" s="2" customFormat="1" ht="16.5" customHeight="1">
      <c r="A537" s="36"/>
      <c r="B537" s="36"/>
      <c r="C537" s="36"/>
      <c r="D537" s="36"/>
      <c r="E537" s="36"/>
      <c r="F537" s="36"/>
      <c r="G537" s="36"/>
      <c r="H537" s="36"/>
      <c r="I537" s="35">
        <v>42</v>
      </c>
      <c r="J537" s="36" t="s">
        <v>21</v>
      </c>
      <c r="K537" s="37" t="e">
        <f>#REF!</f>
        <v>#REF!</v>
      </c>
      <c r="L537" s="37"/>
      <c r="M537" s="171">
        <v>0</v>
      </c>
      <c r="N537" s="171">
        <v>75000</v>
      </c>
      <c r="O537" s="171">
        <v>0</v>
      </c>
      <c r="P537" s="42"/>
      <c r="Q537" s="42"/>
      <c r="R537" s="42"/>
    </row>
    <row r="538" spans="1:18" s="2" customFormat="1" ht="16.5" customHeight="1">
      <c r="A538" s="36"/>
      <c r="B538" s="36"/>
      <c r="C538" s="36"/>
      <c r="D538" s="36"/>
      <c r="E538" s="36"/>
      <c r="F538" s="36"/>
      <c r="G538" s="36"/>
      <c r="H538" s="36"/>
      <c r="I538" s="35"/>
      <c r="J538" s="35"/>
      <c r="K538" s="146"/>
      <c r="L538" s="146"/>
      <c r="M538" s="221"/>
      <c r="N538" s="197"/>
      <c r="O538" s="217"/>
      <c r="P538" s="42"/>
      <c r="Q538" s="42"/>
      <c r="R538" s="42"/>
    </row>
    <row r="539" spans="1:18" s="2" customFormat="1" ht="16.5" customHeight="1">
      <c r="A539" s="36"/>
      <c r="B539" s="36"/>
      <c r="C539" s="36"/>
      <c r="D539" s="36"/>
      <c r="E539" s="36"/>
      <c r="F539" s="36"/>
      <c r="G539" s="36"/>
      <c r="H539" s="36"/>
      <c r="I539" s="35"/>
      <c r="J539" s="35"/>
      <c r="K539" s="146"/>
      <c r="L539" s="146"/>
      <c r="M539" s="221"/>
      <c r="N539" s="197"/>
      <c r="O539" s="217"/>
      <c r="P539" s="42"/>
      <c r="Q539" s="42"/>
      <c r="R539" s="42"/>
    </row>
    <row r="540" spans="1:18" s="2" customFormat="1" ht="16.5" customHeight="1">
      <c r="A540" s="36"/>
      <c r="B540" s="36"/>
      <c r="C540" s="36"/>
      <c r="D540" s="36"/>
      <c r="E540" s="36"/>
      <c r="F540" s="36"/>
      <c r="G540" s="36"/>
      <c r="H540" s="36"/>
      <c r="I540" s="35"/>
      <c r="J540" s="35"/>
      <c r="K540" s="146"/>
      <c r="L540" s="146"/>
      <c r="M540" s="221"/>
      <c r="N540" s="197"/>
      <c r="O540" s="217"/>
      <c r="P540" s="42"/>
      <c r="Q540" s="42"/>
      <c r="R540" s="42"/>
    </row>
    <row r="541" spans="1:18" s="2" customFormat="1" ht="16.5" customHeight="1">
      <c r="A541" s="36"/>
      <c r="B541" s="36"/>
      <c r="C541" s="36"/>
      <c r="D541" s="36"/>
      <c r="E541" s="36"/>
      <c r="F541" s="36"/>
      <c r="G541" s="36"/>
      <c r="H541" s="36"/>
      <c r="I541" s="35"/>
      <c r="J541" s="35"/>
      <c r="K541" s="146"/>
      <c r="L541" s="146"/>
      <c r="M541" s="221"/>
      <c r="N541" s="197"/>
      <c r="O541" s="217"/>
      <c r="P541" s="42"/>
      <c r="Q541" s="42"/>
      <c r="R541" s="42"/>
    </row>
    <row r="542" spans="1:18" s="2" customFormat="1" ht="16.5" customHeight="1">
      <c r="A542" s="36"/>
      <c r="B542" s="36"/>
      <c r="C542" s="36"/>
      <c r="D542" s="36"/>
      <c r="E542" s="36"/>
      <c r="F542" s="36"/>
      <c r="G542" s="36"/>
      <c r="H542" s="36"/>
      <c r="I542" s="35"/>
      <c r="J542" s="35"/>
      <c r="K542" s="146"/>
      <c r="L542" s="146"/>
      <c r="M542" s="221"/>
      <c r="N542" s="197"/>
      <c r="O542" s="217"/>
      <c r="P542" s="42"/>
      <c r="Q542" s="42"/>
      <c r="R542" s="42"/>
    </row>
    <row r="543" spans="1:18" s="2" customFormat="1" ht="16.5" customHeight="1">
      <c r="A543" s="36"/>
      <c r="B543" s="36"/>
      <c r="C543" s="36"/>
      <c r="D543" s="36"/>
      <c r="E543" s="36"/>
      <c r="F543" s="36"/>
      <c r="G543" s="36"/>
      <c r="H543" s="36"/>
      <c r="I543" s="35"/>
      <c r="J543" s="35"/>
      <c r="K543" s="146"/>
      <c r="L543" s="146"/>
      <c r="M543" s="221"/>
      <c r="N543" s="197"/>
      <c r="O543" s="217"/>
      <c r="P543" s="42"/>
      <c r="Q543" s="42"/>
      <c r="R543" s="42"/>
    </row>
    <row r="544" spans="1:18" s="2" customFormat="1" ht="15.75">
      <c r="A544" s="36"/>
      <c r="B544" s="36"/>
      <c r="C544" s="36"/>
      <c r="D544" s="36"/>
      <c r="E544" s="36"/>
      <c r="F544" s="36"/>
      <c r="G544" s="36"/>
      <c r="H544" s="36"/>
      <c r="I544" s="39"/>
      <c r="J544" s="40"/>
      <c r="K544" s="41"/>
      <c r="L544" s="41"/>
      <c r="M544" s="92"/>
      <c r="N544" s="92"/>
      <c r="O544" s="92"/>
      <c r="P544" s="42"/>
      <c r="Q544" s="42"/>
      <c r="R544" s="42"/>
    </row>
    <row r="545" spans="9:15" s="2" customFormat="1" ht="15.75">
      <c r="I545" s="3" t="s">
        <v>144</v>
      </c>
      <c r="J545" s="2" t="s">
        <v>145</v>
      </c>
      <c r="K545" s="2" t="s">
        <v>101</v>
      </c>
      <c r="M545" s="95"/>
      <c r="N545" s="95"/>
      <c r="O545" s="95"/>
    </row>
    <row r="546" spans="9:15" s="2" customFormat="1" ht="15.75">
      <c r="M546" s="95"/>
      <c r="N546" s="95"/>
      <c r="O546" s="95"/>
    </row>
    <row r="547" spans="9:15" s="2" customFormat="1" ht="15.75">
      <c r="J547" s="2" t="s">
        <v>326</v>
      </c>
      <c r="M547" s="95"/>
      <c r="N547" s="95"/>
      <c r="O547" s="95"/>
    </row>
    <row r="548" spans="9:15" s="2" customFormat="1" ht="15.75">
      <c r="M548" s="95"/>
      <c r="N548" s="95"/>
      <c r="O548" s="95"/>
    </row>
    <row r="549" spans="9:15" s="2" customFormat="1" ht="15.75">
      <c r="I549" s="2" t="s">
        <v>328</v>
      </c>
      <c r="M549" s="95"/>
      <c r="N549" s="95"/>
      <c r="O549" s="95"/>
    </row>
    <row r="550" spans="9:15" s="2" customFormat="1" ht="15.75">
      <c r="M550" s="95"/>
      <c r="N550" s="95"/>
      <c r="O550" s="95"/>
    </row>
    <row r="551" spans="9:15" s="2" customFormat="1" ht="15.75">
      <c r="I551" s="3"/>
      <c r="J551" s="3"/>
      <c r="M551" s="95"/>
      <c r="N551" s="95"/>
      <c r="O551" s="95"/>
    </row>
    <row r="552" spans="9:15" s="2" customFormat="1" ht="15.75">
      <c r="J552" s="3" t="s">
        <v>146</v>
      </c>
      <c r="K552" s="40"/>
      <c r="L552" s="40"/>
      <c r="M552" s="90"/>
      <c r="N552" s="90"/>
      <c r="O552" s="95"/>
    </row>
    <row r="553" spans="9:15" s="2" customFormat="1" ht="15.75">
      <c r="J553" s="2" t="s">
        <v>143</v>
      </c>
      <c r="M553" s="95"/>
      <c r="N553" s="95"/>
      <c r="O553" s="95"/>
    </row>
    <row r="554" spans="9:15" s="2" customFormat="1" ht="15.75">
      <c r="M554" s="95"/>
      <c r="N554" s="95"/>
      <c r="O554" s="95"/>
    </row>
    <row r="555" spans="9:15" s="2" customFormat="1" ht="15.75">
      <c r="I555" s="409" t="s">
        <v>369</v>
      </c>
      <c r="J555" s="409"/>
      <c r="M555" s="95"/>
      <c r="N555" s="95"/>
      <c r="O555" s="95"/>
    </row>
    <row r="556" spans="9:15" s="2" customFormat="1" ht="15.75">
      <c r="I556" s="409" t="s">
        <v>370</v>
      </c>
      <c r="J556" s="409"/>
      <c r="M556" s="95"/>
      <c r="N556" s="95"/>
      <c r="O556" s="95"/>
    </row>
    <row r="557" spans="9:15" s="2" customFormat="1" ht="15.75">
      <c r="I557" s="2" t="s">
        <v>368</v>
      </c>
      <c r="M557" s="95"/>
      <c r="N557" s="95"/>
      <c r="O557" s="95"/>
    </row>
    <row r="558" spans="9:15" s="2" customFormat="1" ht="15.75">
      <c r="I558" s="88"/>
      <c r="J558" s="3"/>
      <c r="K558" s="43"/>
      <c r="L558" s="43"/>
      <c r="M558" s="200" t="s">
        <v>147</v>
      </c>
      <c r="N558" s="200"/>
      <c r="O558" s="200"/>
    </row>
    <row r="559" spans="9:15" s="2" customFormat="1" ht="15.75">
      <c r="I559" s="88"/>
      <c r="J559" s="88"/>
      <c r="K559" s="88"/>
      <c r="L559" s="88"/>
      <c r="M559" s="201" t="s">
        <v>327</v>
      </c>
      <c r="N559" s="201"/>
      <c r="O559" s="201"/>
    </row>
    <row r="560" spans="9:15" s="2" customFormat="1" ht="15.75">
      <c r="M560" s="95"/>
      <c r="N560" s="95"/>
      <c r="O560" s="220"/>
    </row>
    <row r="561" spans="6:15" s="2" customFormat="1" ht="15.75">
      <c r="M561" s="95"/>
      <c r="N561" s="95"/>
      <c r="O561" s="220"/>
    </row>
    <row r="562" spans="6:15" s="2" customFormat="1" ht="15.75">
      <c r="M562" s="95"/>
      <c r="N562" s="95"/>
      <c r="O562" s="220"/>
    </row>
    <row r="563" spans="6:15" s="2" customFormat="1" ht="15.75">
      <c r="M563" s="95"/>
      <c r="N563" s="95"/>
      <c r="O563" s="220"/>
    </row>
    <row r="564" spans="6:15" s="2" customFormat="1" ht="15.75">
      <c r="M564" s="95"/>
      <c r="N564" s="95"/>
      <c r="O564" s="220"/>
    </row>
    <row r="565" spans="6:15" s="2" customFormat="1" ht="15.75"/>
    <row r="566" spans="6:15" s="2" customFormat="1" ht="15.75"/>
    <row r="567" spans="6:15" s="2" customFormat="1" ht="15.75"/>
    <row r="568" spans="6:15" s="2" customFormat="1" ht="15.75"/>
    <row r="569" spans="6:15" s="2" customFormat="1" ht="15.75"/>
    <row r="570" spans="6:15" s="2" customFormat="1" ht="15.75">
      <c r="I570" s="230"/>
      <c r="J570" s="3"/>
      <c r="M570" s="235"/>
      <c r="N570" s="233"/>
      <c r="O570" s="233"/>
    </row>
    <row r="571" spans="6:15" s="4" customFormat="1">
      <c r="H571" s="108"/>
      <c r="I571" s="229"/>
      <c r="M571" s="231"/>
      <c r="N571" s="234"/>
      <c r="O571" s="232"/>
    </row>
    <row r="572" spans="6:15" s="4" customFormat="1">
      <c r="H572" s="108"/>
      <c r="I572" s="229"/>
      <c r="M572" s="231"/>
      <c r="N572" s="234"/>
      <c r="O572" s="232"/>
    </row>
    <row r="573" spans="6:15" s="4" customFormat="1">
      <c r="H573" s="108"/>
      <c r="I573" s="229"/>
      <c r="M573" s="236"/>
      <c r="N573" s="234"/>
      <c r="O573" s="232"/>
    </row>
    <row r="574" spans="6:15" s="4" customFormat="1" ht="15.75">
      <c r="F574" s="87"/>
      <c r="H574" s="108"/>
      <c r="I574" s="229"/>
      <c r="M574" s="236"/>
      <c r="N574" s="232"/>
      <c r="O574" s="232"/>
    </row>
    <row r="575" spans="6:15" s="4" customFormat="1" ht="15.75">
      <c r="F575" s="87"/>
      <c r="H575" s="108"/>
      <c r="M575" s="231"/>
      <c r="N575" s="237"/>
      <c r="O575" s="237"/>
    </row>
    <row r="576" spans="6:15" s="4" customFormat="1" ht="15.75">
      <c r="F576" s="87"/>
      <c r="H576" s="108"/>
    </row>
    <row r="577" spans="6:15" s="4" customFormat="1" ht="15.75">
      <c r="F577" s="87"/>
      <c r="H577" s="108"/>
    </row>
    <row r="578" spans="6:15" ht="15.75">
      <c r="F578" s="87"/>
      <c r="H578" s="107"/>
      <c r="M578" s="1"/>
      <c r="N578" s="1"/>
      <c r="O578" s="1"/>
    </row>
    <row r="579" spans="6:15" s="2" customFormat="1" ht="15.75"/>
    <row r="580" spans="6:15">
      <c r="M580" s="1"/>
      <c r="N580" s="1"/>
      <c r="O580" s="1"/>
    </row>
    <row r="581" spans="6:15">
      <c r="M581" s="1"/>
      <c r="N581" s="1"/>
      <c r="O581" s="1"/>
    </row>
    <row r="582" spans="6:15">
      <c r="M582" s="1"/>
      <c r="N582" s="1"/>
      <c r="O582" s="1"/>
    </row>
    <row r="583" spans="6:15">
      <c r="M583" s="1"/>
      <c r="N583" s="1"/>
      <c r="O583" s="1"/>
    </row>
    <row r="584" spans="6:15">
      <c r="M584" s="1"/>
      <c r="N584" s="1"/>
      <c r="O584" s="1"/>
    </row>
    <row r="585" spans="6:15">
      <c r="M585" s="1"/>
      <c r="N585" s="1"/>
      <c r="O585" s="1"/>
    </row>
  </sheetData>
  <mergeCells count="10">
    <mergeCell ref="I556:J556"/>
    <mergeCell ref="I555:J555"/>
    <mergeCell ref="B64:H64"/>
    <mergeCell ref="B65:H65"/>
    <mergeCell ref="I534:J534"/>
    <mergeCell ref="I523:J523"/>
    <mergeCell ref="I475:J475"/>
    <mergeCell ref="I381:J381"/>
    <mergeCell ref="I361:J361"/>
    <mergeCell ref="I67:J67"/>
  </mergeCells>
  <pageMargins left="0.70826771653543308" right="0.70826771653543308" top="0.94527559055118116" bottom="0.94527559055118116" header="0.55157480314960605" footer="0.55157480314960605"/>
  <pageSetup paperSize="9" scale="99" fitToWidth="0" fitToHeight="0" orientation="landscape" r:id="rId1"/>
  <headerFooter alignWithMargins="0">
    <oddHeader xml:space="preserve">&amp;L
</oddHeader>
    <oddFooter>&amp;CStranica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1176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OPĆI_DIO</vt:lpstr>
      <vt:lpstr>OPĆI DIO </vt:lpstr>
      <vt:lpstr>OPĆI DIO</vt:lpstr>
      <vt:lpstr>OPĆI_DIO_B</vt:lpstr>
      <vt:lpstr>POSEBNI_DIO 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</dc:creator>
  <cp:lastModifiedBy>korisnik</cp:lastModifiedBy>
  <cp:revision>7</cp:revision>
  <cp:lastPrinted>2025-12-11T07:07:37Z</cp:lastPrinted>
  <dcterms:created xsi:type="dcterms:W3CDTF">2013-11-05T08:12:26Z</dcterms:created>
  <dcterms:modified xsi:type="dcterms:W3CDTF">2025-12-11T07:09:25Z</dcterms:modified>
</cp:coreProperties>
</file>