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ublic_hdd1\Dubravka staro računalo\Moji dokumenti kopija\ZAPISNICI od 03.06.2025\4. sjednica\"/>
    </mc:Choice>
  </mc:AlternateContent>
  <bookViews>
    <workbookView xWindow="-120" yWindow="-120" windowWidth="29040" windowHeight="15840" activeTab="4"/>
  </bookViews>
  <sheets>
    <sheet name="OPĆI_DIO" sheetId="1" r:id="rId1"/>
    <sheet name="OPĆI DIO " sheetId="9" r:id="rId2"/>
    <sheet name="OPĆI DIO" sheetId="10" r:id="rId3"/>
    <sheet name="OPĆI_DIO_B" sheetId="7" r:id="rId4"/>
    <sheet name="POSEBNI_DIO " sheetId="3" r:id="rId5"/>
    <sheet name="List1" sheetId="6" state="hidden" r:id="rId6"/>
  </sheets>
  <calcPr calcId="152511"/>
</workbook>
</file>

<file path=xl/calcChain.xml><?xml version="1.0" encoding="utf-8"?>
<calcChain xmlns="http://schemas.openxmlformats.org/spreadsheetml/2006/main">
  <c r="O529" i="3" l="1"/>
  <c r="O530" i="3"/>
  <c r="O531" i="3"/>
  <c r="N530" i="3"/>
  <c r="N193" i="3"/>
  <c r="O193" i="3"/>
  <c r="N52" i="1"/>
  <c r="N50" i="1"/>
  <c r="N48" i="1"/>
  <c r="N9" i="7"/>
  <c r="G5" i="10"/>
  <c r="G6" i="10"/>
  <c r="F6" i="10"/>
  <c r="G7" i="10"/>
  <c r="F10" i="10"/>
  <c r="N67" i="7"/>
  <c r="N68" i="7"/>
  <c r="N69" i="7"/>
  <c r="N70" i="7"/>
  <c r="N71" i="7"/>
  <c r="J72" i="7"/>
  <c r="N72" i="7" s="1"/>
  <c r="N73" i="7"/>
  <c r="N74" i="7"/>
  <c r="N75" i="7"/>
  <c r="N54" i="7"/>
  <c r="N55" i="7"/>
  <c r="N56" i="7"/>
  <c r="N57" i="7"/>
  <c r="N58" i="7"/>
  <c r="N59" i="7"/>
  <c r="N60" i="7"/>
  <c r="N40" i="7"/>
  <c r="N41" i="7"/>
  <c r="N42" i="7"/>
  <c r="N43" i="7"/>
  <c r="N44" i="7"/>
  <c r="N38" i="7"/>
  <c r="N39" i="7"/>
  <c r="N33" i="7"/>
  <c r="N34" i="7"/>
  <c r="N35" i="7"/>
  <c r="N36" i="7"/>
  <c r="N26" i="7"/>
  <c r="N27" i="7"/>
  <c r="N28" i="7"/>
  <c r="N29" i="7"/>
  <c r="N17" i="7"/>
  <c r="N18" i="7"/>
  <c r="N19" i="7"/>
  <c r="N20" i="7"/>
  <c r="N21" i="7"/>
  <c r="N12" i="7"/>
  <c r="N14" i="7"/>
  <c r="N15" i="7"/>
  <c r="N13" i="7"/>
  <c r="N10" i="7"/>
  <c r="N11" i="7"/>
  <c r="G19" i="10"/>
  <c r="G21" i="10"/>
  <c r="G23" i="10"/>
  <c r="G25" i="10"/>
  <c r="G27" i="10"/>
  <c r="G9" i="10"/>
  <c r="G8" i="10" s="1"/>
  <c r="G11" i="10"/>
  <c r="G10" i="10" s="1"/>
  <c r="G13" i="10"/>
  <c r="M42" i="9"/>
  <c r="M43" i="9"/>
  <c r="M44" i="9"/>
  <c r="M32" i="9"/>
  <c r="M33" i="9"/>
  <c r="M34" i="9"/>
  <c r="M35" i="9"/>
  <c r="M31" i="9" s="1"/>
  <c r="M36" i="9"/>
  <c r="M37" i="9"/>
  <c r="M38" i="9"/>
  <c r="M14" i="9"/>
  <c r="M15" i="9"/>
  <c r="M16" i="9"/>
  <c r="M17" i="9"/>
  <c r="M18" i="9"/>
  <c r="M20" i="9"/>
  <c r="M21" i="9"/>
  <c r="J20" i="1"/>
  <c r="L20" i="1"/>
  <c r="N22" i="1"/>
  <c r="N20" i="1" s="1"/>
  <c r="N32" i="1" s="1"/>
  <c r="N24" i="1"/>
  <c r="J26" i="1"/>
  <c r="L26" i="1"/>
  <c r="N28" i="1"/>
  <c r="N26" i="1" s="1"/>
  <c r="N30" i="1"/>
  <c r="J32" i="1"/>
  <c r="L32" i="1"/>
  <c r="N39" i="1"/>
  <c r="N41" i="1"/>
  <c r="J43" i="1"/>
  <c r="L43" i="1"/>
  <c r="N317" i="3"/>
  <c r="M317" i="3"/>
  <c r="O317" i="3" s="1"/>
  <c r="O318" i="3"/>
  <c r="N312" i="3"/>
  <c r="M312" i="3"/>
  <c r="O313" i="3"/>
  <c r="N319" i="3"/>
  <c r="N316" i="3" s="1"/>
  <c r="O320" i="3"/>
  <c r="M319" i="3"/>
  <c r="M316" i="3" s="1"/>
  <c r="O431" i="3"/>
  <c r="K431" i="3"/>
  <c r="K430" i="3" s="1"/>
  <c r="N430" i="3"/>
  <c r="N429" i="3" s="1"/>
  <c r="M430" i="3"/>
  <c r="M429" i="3" s="1"/>
  <c r="O315" i="3"/>
  <c r="N314" i="3"/>
  <c r="M314" i="3"/>
  <c r="N302" i="3"/>
  <c r="N301" i="3" s="1"/>
  <c r="N300" i="3" s="1"/>
  <c r="N299" i="3" s="1"/>
  <c r="O303" i="3"/>
  <c r="O298" i="3"/>
  <c r="O439" i="3"/>
  <c r="K439" i="3"/>
  <c r="K438" i="3" s="1"/>
  <c r="N438" i="3"/>
  <c r="N437" i="3" s="1"/>
  <c r="M438" i="3"/>
  <c r="M437" i="3" s="1"/>
  <c r="O556" i="3"/>
  <c r="K556" i="3"/>
  <c r="K555" i="3" s="1"/>
  <c r="N555" i="3"/>
  <c r="N554" i="3" s="1"/>
  <c r="M555" i="3"/>
  <c r="M554" i="3" s="1"/>
  <c r="O585" i="3"/>
  <c r="O580" i="3"/>
  <c r="O577" i="3"/>
  <c r="O574" i="3"/>
  <c r="O569" i="3"/>
  <c r="O566" i="3"/>
  <c r="O561" i="3"/>
  <c r="O553" i="3"/>
  <c r="O550" i="3"/>
  <c r="O545" i="3"/>
  <c r="O542" i="3"/>
  <c r="O539" i="3"/>
  <c r="O534" i="3"/>
  <c r="O526" i="3"/>
  <c r="O523" i="3"/>
  <c r="O518" i="3"/>
  <c r="O515" i="3"/>
  <c r="O512" i="3"/>
  <c r="O509" i="3"/>
  <c r="O503" i="3"/>
  <c r="O498" i="3"/>
  <c r="O495" i="3"/>
  <c r="O492" i="3"/>
  <c r="O486" i="3"/>
  <c r="O482" i="3"/>
  <c r="N477" i="3"/>
  <c r="M477" i="3"/>
  <c r="O478" i="3"/>
  <c r="O479" i="3"/>
  <c r="N473" i="3"/>
  <c r="O474" i="3"/>
  <c r="O464" i="3"/>
  <c r="O469" i="3"/>
  <c r="O460" i="3"/>
  <c r="O457" i="3"/>
  <c r="O449" i="3"/>
  <c r="O445" i="3"/>
  <c r="O436" i="3"/>
  <c r="O426" i="3"/>
  <c r="O428" i="3"/>
  <c r="O421" i="3"/>
  <c r="O415" i="3"/>
  <c r="O408" i="3"/>
  <c r="O403" i="3"/>
  <c r="O393" i="3"/>
  <c r="O386" i="3"/>
  <c r="O383" i="3"/>
  <c r="O378" i="3"/>
  <c r="O367" i="3"/>
  <c r="O357" i="3"/>
  <c r="O358" i="3"/>
  <c r="O362" i="3"/>
  <c r="O338" i="3"/>
  <c r="O332" i="3"/>
  <c r="O326" i="3"/>
  <c r="O308" i="3"/>
  <c r="O295" i="3"/>
  <c r="O290" i="3"/>
  <c r="O287" i="3"/>
  <c r="O284" i="3"/>
  <c r="O274" i="3"/>
  <c r="O276" i="3"/>
  <c r="O279" i="3"/>
  <c r="O176" i="3"/>
  <c r="O179" i="3"/>
  <c r="O184" i="3"/>
  <c r="O266" i="3"/>
  <c r="O263" i="3"/>
  <c r="O258" i="3"/>
  <c r="O255" i="3"/>
  <c r="O252" i="3"/>
  <c r="O249" i="3"/>
  <c r="O241" i="3"/>
  <c r="O244" i="3"/>
  <c r="O233" i="3"/>
  <c r="O236" i="3"/>
  <c r="O225" i="3"/>
  <c r="O228" i="3"/>
  <c r="O222" i="3"/>
  <c r="O219" i="3"/>
  <c r="O208" i="3"/>
  <c r="O211" i="3"/>
  <c r="N213" i="3"/>
  <c r="N212" i="3" s="1"/>
  <c r="O214" i="3"/>
  <c r="O203" i="3"/>
  <c r="N198" i="3"/>
  <c r="M198" i="3"/>
  <c r="O199" i="3"/>
  <c r="O200" i="3"/>
  <c r="O194" i="3"/>
  <c r="O195" i="3"/>
  <c r="O196" i="3"/>
  <c r="O189" i="3"/>
  <c r="O190" i="3"/>
  <c r="O191" i="3"/>
  <c r="O171" i="3"/>
  <c r="O168" i="3"/>
  <c r="O162" i="3"/>
  <c r="O158" i="3"/>
  <c r="O154" i="3"/>
  <c r="O150" i="3"/>
  <c r="O146" i="3"/>
  <c r="O141" i="3"/>
  <c r="N136" i="3"/>
  <c r="M136" i="3"/>
  <c r="O137" i="3"/>
  <c r="O138" i="3"/>
  <c r="N123" i="3"/>
  <c r="N122" i="3" s="1"/>
  <c r="M123" i="3"/>
  <c r="O124" i="3"/>
  <c r="O125" i="3"/>
  <c r="O116" i="3"/>
  <c r="O106" i="3"/>
  <c r="O100" i="3"/>
  <c r="N89" i="3"/>
  <c r="O90" i="3"/>
  <c r="O91" i="3"/>
  <c r="N92" i="3"/>
  <c r="O93" i="3"/>
  <c r="N94" i="3"/>
  <c r="M94" i="3"/>
  <c r="O95" i="3"/>
  <c r="O76" i="3"/>
  <c r="O77" i="3"/>
  <c r="O82" i="3"/>
  <c r="O83" i="3"/>
  <c r="O85" i="3"/>
  <c r="O87" i="3"/>
  <c r="N86" i="3"/>
  <c r="K498" i="3"/>
  <c r="G17" i="10"/>
  <c r="F17" i="10"/>
  <c r="E17" i="10"/>
  <c r="G26" i="10"/>
  <c r="F26" i="10"/>
  <c r="E26" i="10"/>
  <c r="L37" i="7"/>
  <c r="N37" i="7" s="1"/>
  <c r="J37" i="7"/>
  <c r="G22" i="10"/>
  <c r="G20" i="10"/>
  <c r="G18" i="10"/>
  <c r="F24" i="10"/>
  <c r="F22" i="10"/>
  <c r="F20" i="10"/>
  <c r="F18" i="10"/>
  <c r="E24" i="10"/>
  <c r="G24" i="10" s="1"/>
  <c r="E22" i="10"/>
  <c r="E20" i="10"/>
  <c r="E18" i="10"/>
  <c r="F12" i="10"/>
  <c r="F8" i="10"/>
  <c r="E12" i="10"/>
  <c r="G12" i="10" s="1"/>
  <c r="E10" i="10"/>
  <c r="E8" i="10"/>
  <c r="E6" i="10"/>
  <c r="F5" i="10"/>
  <c r="E5" i="10"/>
  <c r="M89" i="3"/>
  <c r="J67" i="7"/>
  <c r="J40" i="7"/>
  <c r="J32" i="7"/>
  <c r="J25" i="7"/>
  <c r="J16" i="7"/>
  <c r="J8" i="7"/>
  <c r="N75" i="3"/>
  <c r="K518" i="3"/>
  <c r="K517" i="3" s="1"/>
  <c r="N517" i="3"/>
  <c r="N516" i="3" s="1"/>
  <c r="M517" i="3"/>
  <c r="M516" i="3" s="1"/>
  <c r="N257" i="3"/>
  <c r="N256" i="3" s="1"/>
  <c r="M257" i="3"/>
  <c r="M256" i="3" s="1"/>
  <c r="N175" i="3"/>
  <c r="N167" i="3"/>
  <c r="N254" i="3"/>
  <c r="N253" i="3" s="1"/>
  <c r="M254" i="3"/>
  <c r="M253" i="3" s="1"/>
  <c r="N402" i="3"/>
  <c r="M289" i="3"/>
  <c r="M288" i="3" s="1"/>
  <c r="N288" i="3"/>
  <c r="M75" i="3"/>
  <c r="O75" i="3" s="1"/>
  <c r="M193" i="3"/>
  <c r="K460" i="3"/>
  <c r="K459" i="3" s="1"/>
  <c r="N459" i="3"/>
  <c r="N458" i="3" s="1"/>
  <c r="M459" i="3"/>
  <c r="M458" i="3" s="1"/>
  <c r="M188" i="3"/>
  <c r="M187" i="3" s="1"/>
  <c r="N188" i="3"/>
  <c r="N265" i="3"/>
  <c r="N264" i="3" s="1"/>
  <c r="M265" i="3"/>
  <c r="M264" i="3" s="1"/>
  <c r="N262" i="3"/>
  <c r="N261" i="3" s="1"/>
  <c r="M262" i="3"/>
  <c r="M261" i="3" s="1"/>
  <c r="N251" i="3"/>
  <c r="N250" i="3" s="1"/>
  <c r="M251" i="3"/>
  <c r="M250" i="3" s="1"/>
  <c r="N248" i="3"/>
  <c r="N247" i="3" s="1"/>
  <c r="M248" i="3"/>
  <c r="M247" i="3" s="1"/>
  <c r="N243" i="3"/>
  <c r="N242" i="3" s="1"/>
  <c r="M243" i="3"/>
  <c r="M242" i="3" s="1"/>
  <c r="N240" i="3"/>
  <c r="N239" i="3" s="1"/>
  <c r="N238" i="3" s="1"/>
  <c r="N237" i="3" s="1"/>
  <c r="M240" i="3"/>
  <c r="M239" i="3" s="1"/>
  <c r="N235" i="3"/>
  <c r="N234" i="3" s="1"/>
  <c r="M235" i="3"/>
  <c r="M234" i="3" s="1"/>
  <c r="N232" i="3"/>
  <c r="N231" i="3" s="1"/>
  <c r="M232" i="3"/>
  <c r="M231" i="3" s="1"/>
  <c r="M435" i="3"/>
  <c r="M432" i="3" s="1"/>
  <c r="K436" i="3"/>
  <c r="K435" i="3" s="1"/>
  <c r="K432" i="3" s="1"/>
  <c r="N435" i="3"/>
  <c r="K332" i="3"/>
  <c r="K331" i="3" s="1"/>
  <c r="K328" i="3" s="1"/>
  <c r="N331" i="3"/>
  <c r="N330" i="3" s="1"/>
  <c r="N329" i="3" s="1"/>
  <c r="M331" i="3"/>
  <c r="M330" i="3" s="1"/>
  <c r="M329" i="3" s="1"/>
  <c r="M328" i="3" s="1"/>
  <c r="K526" i="3"/>
  <c r="K525" i="3" s="1"/>
  <c r="N525" i="3"/>
  <c r="N524" i="3" s="1"/>
  <c r="M525" i="3"/>
  <c r="M524" i="3" s="1"/>
  <c r="M307" i="3"/>
  <c r="M306" i="3" s="1"/>
  <c r="M305" i="3" s="1"/>
  <c r="M304" i="3" s="1"/>
  <c r="N306" i="3"/>
  <c r="N305" i="3" s="1"/>
  <c r="N304" i="3" s="1"/>
  <c r="M302" i="3"/>
  <c r="M301" i="3" s="1"/>
  <c r="M300" i="3" s="1"/>
  <c r="N427" i="3"/>
  <c r="M427" i="3"/>
  <c r="K426" i="3"/>
  <c r="K425" i="3" s="1"/>
  <c r="K422" i="3" s="1"/>
  <c r="N425" i="3"/>
  <c r="M425" i="3"/>
  <c r="M213" i="3"/>
  <c r="M212" i="3" s="1"/>
  <c r="K553" i="3"/>
  <c r="K552" i="3" s="1"/>
  <c r="N552" i="3"/>
  <c r="N551" i="3" s="1"/>
  <c r="M552" i="3"/>
  <c r="M551" i="3" s="1"/>
  <c r="K580" i="3"/>
  <c r="K579" i="3" s="1"/>
  <c r="N579" i="3"/>
  <c r="N578" i="3" s="1"/>
  <c r="M579" i="3"/>
  <c r="M578" i="3" s="1"/>
  <c r="K577" i="3"/>
  <c r="K576" i="3" s="1"/>
  <c r="N576" i="3"/>
  <c r="N575" i="3" s="1"/>
  <c r="M576" i="3"/>
  <c r="M575" i="3" s="1"/>
  <c r="L57" i="7"/>
  <c r="J57" i="7"/>
  <c r="L72" i="7"/>
  <c r="L67" i="7"/>
  <c r="L54" i="7"/>
  <c r="L8" i="7"/>
  <c r="N8" i="7" s="1"/>
  <c r="L16" i="7"/>
  <c r="N16" i="7" s="1"/>
  <c r="L25" i="7"/>
  <c r="N25" i="7" s="1"/>
  <c r="L32" i="7"/>
  <c r="N32" i="7" s="1"/>
  <c r="L40" i="7"/>
  <c r="K41" i="9"/>
  <c r="M41" i="9"/>
  <c r="I41" i="9"/>
  <c r="K31" i="9"/>
  <c r="I31" i="9"/>
  <c r="O312" i="3" l="1"/>
  <c r="N311" i="3"/>
  <c r="N310" i="3" s="1"/>
  <c r="N309" i="3" s="1"/>
  <c r="M311" i="3"/>
  <c r="M310" i="3" s="1"/>
  <c r="N43" i="1"/>
  <c r="O316" i="3"/>
  <c r="O319" i="3"/>
  <c r="O300" i="3"/>
  <c r="O429" i="3"/>
  <c r="O430" i="3"/>
  <c r="O427" i="3"/>
  <c r="O314" i="3"/>
  <c r="O136" i="3"/>
  <c r="O578" i="3"/>
  <c r="O551" i="3"/>
  <c r="O425" i="3"/>
  <c r="O256" i="3"/>
  <c r="O198" i="3"/>
  <c r="O302" i="3"/>
  <c r="O264" i="3"/>
  <c r="O94" i="3"/>
  <c r="O288" i="3"/>
  <c r="O301" i="3"/>
  <c r="N260" i="3"/>
  <c r="N259" i="3" s="1"/>
  <c r="O477" i="3"/>
  <c r="O437" i="3"/>
  <c r="O438" i="3"/>
  <c r="O212" i="3"/>
  <c r="O250" i="3"/>
  <c r="O231" i="3"/>
  <c r="O554" i="3"/>
  <c r="O555" i="3"/>
  <c r="O575" i="3"/>
  <c r="O516" i="3"/>
  <c r="O89" i="3"/>
  <c r="O123" i="3"/>
  <c r="O304" i="3"/>
  <c r="O247" i="3"/>
  <c r="O458" i="3"/>
  <c r="O234" i="3"/>
  <c r="O261" i="3"/>
  <c r="O188" i="3"/>
  <c r="O253" i="3"/>
  <c r="O257" i="3"/>
  <c r="O265" i="3"/>
  <c r="O552" i="3"/>
  <c r="O251" i="3"/>
  <c r="M246" i="3"/>
  <c r="M245" i="3" s="1"/>
  <c r="M260" i="3"/>
  <c r="O331" i="3"/>
  <c r="O525" i="3"/>
  <c r="M122" i="3"/>
  <c r="O330" i="3"/>
  <c r="O576" i="3"/>
  <c r="M192" i="3"/>
  <c r="O213" i="3"/>
  <c r="O329" i="3"/>
  <c r="O517" i="3"/>
  <c r="O242" i="3"/>
  <c r="O254" i="3"/>
  <c r="O262" i="3"/>
  <c r="O307" i="3"/>
  <c r="O459" i="3"/>
  <c r="O524" i="3"/>
  <c r="O289" i="3"/>
  <c r="O306" i="3"/>
  <c r="O435" i="3"/>
  <c r="O579" i="3"/>
  <c r="O305" i="3"/>
  <c r="O240" i="3"/>
  <c r="O239" i="3"/>
  <c r="O243" i="3"/>
  <c r="O232" i="3"/>
  <c r="O235" i="3"/>
  <c r="N246" i="3"/>
  <c r="O248" i="3"/>
  <c r="M230" i="3"/>
  <c r="M229" i="3" s="1"/>
  <c r="M238" i="3"/>
  <c r="M237" i="3" s="1"/>
  <c r="O237" i="3" s="1"/>
  <c r="N230" i="3"/>
  <c r="N434" i="3"/>
  <c r="N433" i="3" s="1"/>
  <c r="N432" i="3" s="1"/>
  <c r="O432" i="3" s="1"/>
  <c r="M434" i="3"/>
  <c r="M433" i="3" s="1"/>
  <c r="N328" i="3"/>
  <c r="O328" i="3" s="1"/>
  <c r="M424" i="3"/>
  <c r="M423" i="3" s="1"/>
  <c r="M299" i="3"/>
  <c r="O299" i="3" s="1"/>
  <c r="N424" i="3"/>
  <c r="K13" i="9"/>
  <c r="I13" i="9"/>
  <c r="K19" i="9"/>
  <c r="I19" i="9"/>
  <c r="M19" i="9" s="1"/>
  <c r="O310" i="3" l="1"/>
  <c r="O311" i="3"/>
  <c r="M309" i="3"/>
  <c r="O309" i="3" s="1"/>
  <c r="M13" i="9"/>
  <c r="N423" i="3"/>
  <c r="N422" i="3" s="1"/>
  <c r="O260" i="3"/>
  <c r="O238" i="3"/>
  <c r="M259" i="3"/>
  <c r="O259" i="3" s="1"/>
  <c r="O424" i="3"/>
  <c r="O122" i="3"/>
  <c r="O433" i="3"/>
  <c r="O434" i="3"/>
  <c r="N229" i="3"/>
  <c r="O229" i="3" s="1"/>
  <c r="O230" i="3"/>
  <c r="N245" i="3"/>
  <c r="O246" i="3"/>
  <c r="N385" i="3"/>
  <c r="N384" i="3" s="1"/>
  <c r="M385" i="3"/>
  <c r="K486" i="3"/>
  <c r="P486" i="3" s="1"/>
  <c r="N485" i="3"/>
  <c r="N484" i="3" s="1"/>
  <c r="N483" i="3" s="1"/>
  <c r="M485" i="3"/>
  <c r="N197" i="3"/>
  <c r="M197" i="3"/>
  <c r="N511" i="3"/>
  <c r="M92" i="3"/>
  <c r="O92" i="3" s="1"/>
  <c r="K93" i="3"/>
  <c r="P93" i="3" s="1"/>
  <c r="K92" i="3"/>
  <c r="K198" i="3"/>
  <c r="N227" i="3"/>
  <c r="N226" i="3" s="1"/>
  <c r="M227" i="3"/>
  <c r="O197" i="3" l="1"/>
  <c r="M384" i="3"/>
  <c r="O384" i="3" s="1"/>
  <c r="O385" i="3"/>
  <c r="M422" i="3"/>
  <c r="O422" i="3" s="1"/>
  <c r="O423" i="3"/>
  <c r="M484" i="3"/>
  <c r="O485" i="3"/>
  <c r="M226" i="3"/>
  <c r="O226" i="3" s="1"/>
  <c r="O227" i="3"/>
  <c r="O245" i="3"/>
  <c r="N510" i="3"/>
  <c r="M88" i="3"/>
  <c r="N88" i="3"/>
  <c r="K485" i="3"/>
  <c r="P485" i="3" s="1"/>
  <c r="P92" i="3"/>
  <c r="O88" i="3" l="1"/>
  <c r="M483" i="3"/>
  <c r="O483" i="3" s="1"/>
  <c r="O484" i="3"/>
  <c r="O84" i="3"/>
  <c r="N84" i="3"/>
  <c r="N74" i="3" s="1"/>
  <c r="N72" i="3" s="1"/>
  <c r="N71" i="3" s="1"/>
  <c r="N356" i="3" l="1"/>
  <c r="M356" i="3"/>
  <c r="K550" i="3"/>
  <c r="K549" i="3" s="1"/>
  <c r="K546" i="3" s="1"/>
  <c r="N549" i="3"/>
  <c r="N548" i="3" s="1"/>
  <c r="M549" i="3"/>
  <c r="K523" i="3"/>
  <c r="K522" i="3" s="1"/>
  <c r="N522" i="3"/>
  <c r="M522" i="3"/>
  <c r="M521" i="3" s="1"/>
  <c r="K519" i="3"/>
  <c r="N514" i="3"/>
  <c r="N382" i="3"/>
  <c r="N381" i="3" s="1"/>
  <c r="N380" i="3" s="1"/>
  <c r="N218" i="3"/>
  <c r="N217" i="3" s="1"/>
  <c r="M278" i="3"/>
  <c r="K279" i="3"/>
  <c r="K278" i="3" s="1"/>
  <c r="M294" i="3"/>
  <c r="M297" i="3"/>
  <c r="N296" i="3"/>
  <c r="N293" i="3"/>
  <c r="N273" i="3"/>
  <c r="M273" i="3"/>
  <c r="N183" i="3"/>
  <c r="N182" i="3" s="1"/>
  <c r="N181" i="3" s="1"/>
  <c r="N180" i="3" s="1"/>
  <c r="M183" i="3"/>
  <c r="N178" i="3"/>
  <c r="N177" i="3" s="1"/>
  <c r="M178" i="3"/>
  <c r="M175" i="3"/>
  <c r="N174" i="3"/>
  <c r="N170" i="3"/>
  <c r="N169" i="3" s="1"/>
  <c r="O273" i="3" l="1"/>
  <c r="N547" i="3"/>
  <c r="O356" i="3"/>
  <c r="M548" i="3"/>
  <c r="M547" i="3" s="1"/>
  <c r="O549" i="3"/>
  <c r="M174" i="3"/>
  <c r="O174" i="3" s="1"/>
  <c r="O175" i="3"/>
  <c r="M182" i="3"/>
  <c r="O183" i="3"/>
  <c r="M296" i="3"/>
  <c r="O296" i="3" s="1"/>
  <c r="O297" i="3"/>
  <c r="M520" i="3"/>
  <c r="M519" i="3" s="1"/>
  <c r="N292" i="3"/>
  <c r="N291" i="3" s="1"/>
  <c r="M177" i="3"/>
  <c r="O177" i="3" s="1"/>
  <c r="O178" i="3"/>
  <c r="M293" i="3"/>
  <c r="O294" i="3"/>
  <c r="N521" i="3"/>
  <c r="O522" i="3"/>
  <c r="N513" i="3"/>
  <c r="N379" i="3"/>
  <c r="P279" i="3"/>
  <c r="P278" i="3"/>
  <c r="M277" i="3"/>
  <c r="N173" i="3"/>
  <c r="N172" i="3" s="1"/>
  <c r="M511" i="3"/>
  <c r="K497" i="3"/>
  <c r="N497" i="3"/>
  <c r="N496" i="3" s="1"/>
  <c r="M497" i="3"/>
  <c r="M221" i="3"/>
  <c r="N224" i="3"/>
  <c r="N223" i="3" s="1"/>
  <c r="M224" i="3"/>
  <c r="M170" i="3"/>
  <c r="N502" i="3"/>
  <c r="N491" i="3"/>
  <c r="N490" i="3" s="1"/>
  <c r="N401" i="3"/>
  <c r="N400" i="3" s="1"/>
  <c r="N399" i="3" s="1"/>
  <c r="N361" i="3"/>
  <c r="O547" i="3" l="1"/>
  <c r="N546" i="3"/>
  <c r="M173" i="3"/>
  <c r="M172" i="3" s="1"/>
  <c r="O172" i="3" s="1"/>
  <c r="M223" i="3"/>
  <c r="O223" i="3" s="1"/>
  <c r="O224" i="3"/>
  <c r="M169" i="3"/>
  <c r="O169" i="3" s="1"/>
  <c r="O170" i="3"/>
  <c r="M292" i="3"/>
  <c r="O293" i="3"/>
  <c r="M496" i="3"/>
  <c r="O496" i="3" s="1"/>
  <c r="O497" i="3"/>
  <c r="O173" i="3"/>
  <c r="M181" i="3"/>
  <c r="O182" i="3"/>
  <c r="M510" i="3"/>
  <c r="O510" i="3" s="1"/>
  <c r="O511" i="3"/>
  <c r="O548" i="3"/>
  <c r="O521" i="3"/>
  <c r="N520" i="3"/>
  <c r="M180" i="3" l="1"/>
  <c r="O180" i="3" s="1"/>
  <c r="O181" i="3"/>
  <c r="M546" i="3"/>
  <c r="O546" i="3" s="1"/>
  <c r="O292" i="3"/>
  <c r="M291" i="3"/>
  <c r="O291" i="3" s="1"/>
  <c r="O520" i="3"/>
  <c r="N519" i="3"/>
  <c r="O519" i="3" s="1"/>
  <c r="J54" i="7"/>
  <c r="N31" i="7"/>
  <c r="N30" i="7" s="1"/>
  <c r="L31" i="7"/>
  <c r="L30" i="7" s="1"/>
  <c r="J31" i="7"/>
  <c r="J30" i="7" s="1"/>
  <c r="N23" i="7"/>
  <c r="N22" i="7" s="1"/>
  <c r="L23" i="7"/>
  <c r="L22" i="7" s="1"/>
  <c r="J23" i="7"/>
  <c r="J22" i="7" s="1"/>
  <c r="J14" i="7"/>
  <c r="L14" i="7"/>
  <c r="L12" i="7"/>
  <c r="J12" i="7"/>
  <c r="J7" i="7" l="1"/>
  <c r="L7" i="7"/>
  <c r="N7" i="7" s="1"/>
  <c r="N187" i="3" l="1"/>
  <c r="O187" i="3" s="1"/>
  <c r="K137" i="3"/>
  <c r="M167" i="3"/>
  <c r="K75" i="3"/>
  <c r="K71" i="3" s="1"/>
  <c r="K76" i="3"/>
  <c r="K77" i="3"/>
  <c r="M84" i="3"/>
  <c r="M86" i="3"/>
  <c r="O86" i="3"/>
  <c r="N99" i="3"/>
  <c r="K100" i="3"/>
  <c r="K99" i="3" s="1"/>
  <c r="K96" i="3" s="1"/>
  <c r="M99" i="3"/>
  <c r="M98" i="3" s="1"/>
  <c r="N105" i="3"/>
  <c r="N104" i="3" s="1"/>
  <c r="O105" i="3"/>
  <c r="O104" i="3" s="1"/>
  <c r="K106" i="3"/>
  <c r="K105" i="3" s="1"/>
  <c r="M105" i="3"/>
  <c r="M104" i="3" s="1"/>
  <c r="N115" i="3"/>
  <c r="N114" i="3" s="1"/>
  <c r="N113" i="3" s="1"/>
  <c r="N112" i="3" s="1"/>
  <c r="N111" i="3" s="1"/>
  <c r="K116" i="3"/>
  <c r="K115" i="3" s="1"/>
  <c r="K112" i="3" s="1"/>
  <c r="K111" i="3" s="1"/>
  <c r="M115" i="3"/>
  <c r="K124" i="3"/>
  <c r="K125" i="3"/>
  <c r="N140" i="3"/>
  <c r="N139" i="3" s="1"/>
  <c r="N121" i="3" s="1"/>
  <c r="K141" i="3"/>
  <c r="K140" i="3" s="1"/>
  <c r="M140" i="3"/>
  <c r="N145" i="3"/>
  <c r="K146" i="3"/>
  <c r="K145" i="3" s="1"/>
  <c r="M145" i="3"/>
  <c r="N149" i="3"/>
  <c r="N148" i="3" s="1"/>
  <c r="N147" i="3" s="1"/>
  <c r="K150" i="3"/>
  <c r="K149" i="3" s="1"/>
  <c r="M149" i="3"/>
  <c r="N153" i="3"/>
  <c r="N152" i="3" s="1"/>
  <c r="N151" i="3" s="1"/>
  <c r="K154" i="3"/>
  <c r="K153" i="3" s="1"/>
  <c r="M153" i="3"/>
  <c r="N157" i="3"/>
  <c r="N156" i="3" s="1"/>
  <c r="N155" i="3" s="1"/>
  <c r="K158" i="3"/>
  <c r="K157" i="3" s="1"/>
  <c r="M157" i="3"/>
  <c r="N161" i="3"/>
  <c r="N160" i="3" s="1"/>
  <c r="N159" i="3" s="1"/>
  <c r="K162" i="3"/>
  <c r="K161" i="3" s="1"/>
  <c r="M161" i="3"/>
  <c r="N166" i="3"/>
  <c r="N165" i="3" s="1"/>
  <c r="N164" i="3" s="1"/>
  <c r="K188" i="3"/>
  <c r="K193" i="3"/>
  <c r="K185" i="3" s="1"/>
  <c r="K202" i="3"/>
  <c r="M202" i="3"/>
  <c r="N202" i="3"/>
  <c r="N201" i="3" s="1"/>
  <c r="N207" i="3"/>
  <c r="N206" i="3" s="1"/>
  <c r="M207" i="3"/>
  <c r="N210" i="3"/>
  <c r="N209" i="3" s="1"/>
  <c r="M210" i="3"/>
  <c r="K215" i="3"/>
  <c r="K219" i="3"/>
  <c r="K218" i="3" s="1"/>
  <c r="M218" i="3"/>
  <c r="N221" i="3"/>
  <c r="O221" i="3" s="1"/>
  <c r="N272" i="3"/>
  <c r="K274" i="3"/>
  <c r="K273" i="3" s="1"/>
  <c r="K270" i="3" s="1"/>
  <c r="N282" i="3"/>
  <c r="M283" i="3"/>
  <c r="N285" i="3"/>
  <c r="M286" i="3"/>
  <c r="N325" i="3"/>
  <c r="N322" i="3" s="1"/>
  <c r="N321" i="3" s="1"/>
  <c r="K326" i="3"/>
  <c r="K325" i="3" s="1"/>
  <c r="K322" i="3" s="1"/>
  <c r="K269" i="3" s="1"/>
  <c r="M325" i="3"/>
  <c r="N337" i="3"/>
  <c r="N334" i="3" s="1"/>
  <c r="N333" i="3" s="1"/>
  <c r="K338" i="3"/>
  <c r="K337" i="3" s="1"/>
  <c r="K334" i="3" s="1"/>
  <c r="K333" i="3" s="1"/>
  <c r="K321" i="3" s="1"/>
  <c r="M337" i="3"/>
  <c r="K353" i="3"/>
  <c r="K357" i="3"/>
  <c r="K356" i="3" s="1"/>
  <c r="M355" i="3"/>
  <c r="N360" i="3"/>
  <c r="N359" i="3" s="1"/>
  <c r="K362" i="3"/>
  <c r="K361" i="3" s="1"/>
  <c r="M361" i="3"/>
  <c r="N366" i="3"/>
  <c r="N365" i="3" s="1"/>
  <c r="N364" i="3" s="1"/>
  <c r="N363" i="3" s="1"/>
  <c r="K367" i="3"/>
  <c r="K366" i="3" s="1"/>
  <c r="K363" i="3" s="1"/>
  <c r="M366" i="3"/>
  <c r="N377" i="3"/>
  <c r="N376" i="3" s="1"/>
  <c r="N375" i="3" s="1"/>
  <c r="N374" i="3" s="1"/>
  <c r="K378" i="3"/>
  <c r="K377" i="3" s="1"/>
  <c r="K374" i="3" s="1"/>
  <c r="M377" i="3"/>
  <c r="M382" i="3"/>
  <c r="N392" i="3"/>
  <c r="N391" i="3" s="1"/>
  <c r="N390" i="3" s="1"/>
  <c r="N389" i="3" s="1"/>
  <c r="K393" i="3"/>
  <c r="K392" i="3" s="1"/>
  <c r="K389" i="3" s="1"/>
  <c r="M392" i="3"/>
  <c r="M402" i="3"/>
  <c r="N407" i="3"/>
  <c r="N406" i="3" s="1"/>
  <c r="N405" i="3" s="1"/>
  <c r="K408" i="3"/>
  <c r="K407" i="3" s="1"/>
  <c r="K404" i="3" s="1"/>
  <c r="M407" i="3"/>
  <c r="N414" i="3"/>
  <c r="K415" i="3"/>
  <c r="K414" i="3" s="1"/>
  <c r="K411" i="3" s="1"/>
  <c r="K410" i="3" s="1"/>
  <c r="M414" i="3"/>
  <c r="N420" i="3"/>
  <c r="N417" i="3" s="1"/>
  <c r="N416" i="3" s="1"/>
  <c r="K421" i="3"/>
  <c r="K420" i="3" s="1"/>
  <c r="K417" i="3" s="1"/>
  <c r="K416" i="3" s="1"/>
  <c r="M420" i="3"/>
  <c r="N444" i="3"/>
  <c r="K445" i="3"/>
  <c r="K444" i="3" s="1"/>
  <c r="K441" i="3" s="1"/>
  <c r="K440" i="3" s="1"/>
  <c r="M444" i="3"/>
  <c r="N448" i="3"/>
  <c r="N447" i="3" s="1"/>
  <c r="N446" i="3" s="1"/>
  <c r="K449" i="3"/>
  <c r="K448" i="3" s="1"/>
  <c r="M448" i="3"/>
  <c r="N456" i="3"/>
  <c r="K457" i="3"/>
  <c r="K456" i="3" s="1"/>
  <c r="K453" i="3" s="1"/>
  <c r="M456" i="3"/>
  <c r="N463" i="3"/>
  <c r="K464" i="3"/>
  <c r="K463" i="3" s="1"/>
  <c r="M463" i="3"/>
  <c r="N468" i="3"/>
  <c r="N467" i="3" s="1"/>
  <c r="K469" i="3"/>
  <c r="K468" i="3" s="1"/>
  <c r="K465" i="3" s="1"/>
  <c r="M468" i="3"/>
  <c r="N472" i="3"/>
  <c r="K474" i="3"/>
  <c r="K473" i="3" s="1"/>
  <c r="K470" i="3" s="1"/>
  <c r="M473" i="3"/>
  <c r="N476" i="3"/>
  <c r="K479" i="3"/>
  <c r="N481" i="3"/>
  <c r="N480" i="3" s="1"/>
  <c r="K482" i="3"/>
  <c r="K481" i="3" s="1"/>
  <c r="M481" i="3"/>
  <c r="K492" i="3"/>
  <c r="K491" i="3" s="1"/>
  <c r="M491" i="3"/>
  <c r="N494" i="3"/>
  <c r="N493" i="3" s="1"/>
  <c r="N489" i="3" s="1"/>
  <c r="N488" i="3" s="1"/>
  <c r="K495" i="3"/>
  <c r="K494" i="3" s="1"/>
  <c r="M494" i="3"/>
  <c r="N499" i="3"/>
  <c r="N501" i="3"/>
  <c r="K503" i="3"/>
  <c r="K502" i="3" s="1"/>
  <c r="K499" i="3" s="1"/>
  <c r="M502" i="3"/>
  <c r="K505" i="3"/>
  <c r="N508" i="3"/>
  <c r="N507" i="3" s="1"/>
  <c r="N506" i="3" s="1"/>
  <c r="K509" i="3"/>
  <c r="K508" i="3" s="1"/>
  <c r="M508" i="3"/>
  <c r="M514" i="3"/>
  <c r="N529" i="3"/>
  <c r="K531" i="3"/>
  <c r="K530" i="3" s="1"/>
  <c r="K527" i="3" s="1"/>
  <c r="M530" i="3"/>
  <c r="M533" i="3"/>
  <c r="N533" i="3"/>
  <c r="N532" i="3" s="1"/>
  <c r="K534" i="3"/>
  <c r="K533" i="3" s="1"/>
  <c r="K539" i="3"/>
  <c r="K538" i="3" s="1"/>
  <c r="K535" i="3" s="1"/>
  <c r="M538" i="3"/>
  <c r="M537" i="3" s="1"/>
  <c r="N538" i="3"/>
  <c r="N541" i="3"/>
  <c r="K542" i="3"/>
  <c r="K541" i="3" s="1"/>
  <c r="M541" i="3"/>
  <c r="M540" i="3" s="1"/>
  <c r="M544" i="3"/>
  <c r="N544" i="3"/>
  <c r="N543" i="3" s="1"/>
  <c r="K557" i="3"/>
  <c r="N560" i="3"/>
  <c r="N559" i="3" s="1"/>
  <c r="N558" i="3" s="1"/>
  <c r="N557" i="3" s="1"/>
  <c r="K561" i="3"/>
  <c r="K560" i="3" s="1"/>
  <c r="M560" i="3"/>
  <c r="K562" i="3"/>
  <c r="M565" i="3"/>
  <c r="N565" i="3"/>
  <c r="N564" i="3" s="1"/>
  <c r="K566" i="3"/>
  <c r="K565" i="3" s="1"/>
  <c r="M568" i="3"/>
  <c r="N568" i="3"/>
  <c r="N567" i="3" s="1"/>
  <c r="K569" i="3"/>
  <c r="K568" i="3" s="1"/>
  <c r="N573" i="3"/>
  <c r="N572" i="3" s="1"/>
  <c r="N571" i="3" s="1"/>
  <c r="N570" i="3" s="1"/>
  <c r="K574" i="3"/>
  <c r="K573" i="3" s="1"/>
  <c r="M573" i="3"/>
  <c r="N584" i="3"/>
  <c r="N583" i="3" s="1"/>
  <c r="N582" i="3" s="1"/>
  <c r="K585" i="3"/>
  <c r="K584" i="3" s="1"/>
  <c r="M584" i="3"/>
  <c r="N205" i="3" l="1"/>
  <c r="N204" i="3" s="1"/>
  <c r="N487" i="3"/>
  <c r="N563" i="3"/>
  <c r="M97" i="3"/>
  <c r="M96" i="3" s="1"/>
  <c r="M360" i="3"/>
  <c r="O361" i="3"/>
  <c r="M160" i="3"/>
  <c r="O161" i="3"/>
  <c r="M324" i="3"/>
  <c r="O325" i="3"/>
  <c r="M564" i="3"/>
  <c r="O565" i="3"/>
  <c r="M406" i="3"/>
  <c r="O407" i="3"/>
  <c r="M376" i="3"/>
  <c r="O377" i="3"/>
  <c r="M472" i="3"/>
  <c r="O473" i="3"/>
  <c r="M148" i="3"/>
  <c r="O149" i="3"/>
  <c r="M490" i="3"/>
  <c r="O491" i="3"/>
  <c r="M529" i="3"/>
  <c r="M501" i="3"/>
  <c r="O502" i="3"/>
  <c r="N471" i="3"/>
  <c r="N470" i="3" s="1"/>
  <c r="M354" i="3"/>
  <c r="M217" i="3"/>
  <c r="O218" i="3"/>
  <c r="M201" i="3"/>
  <c r="O202" i="3"/>
  <c r="M156" i="3"/>
  <c r="O157" i="3"/>
  <c r="M443" i="3"/>
  <c r="O444" i="3"/>
  <c r="M381" i="3"/>
  <c r="O382" i="3"/>
  <c r="M480" i="3"/>
  <c r="O480" i="3" s="1"/>
  <c r="O481" i="3"/>
  <c r="M467" i="3"/>
  <c r="O468" i="3"/>
  <c r="M419" i="3"/>
  <c r="M417" i="3"/>
  <c r="O420" i="3"/>
  <c r="M285" i="3"/>
  <c r="O285" i="3" s="1"/>
  <c r="O286" i="3"/>
  <c r="M144" i="3"/>
  <c r="O145" i="3"/>
  <c r="M112" i="3"/>
  <c r="O115" i="3"/>
  <c r="N192" i="3"/>
  <c r="M572" i="3"/>
  <c r="O573" i="3"/>
  <c r="M532" i="3"/>
  <c r="O532" i="3" s="1"/>
  <c r="O533" i="3"/>
  <c r="N528" i="3"/>
  <c r="N527" i="3" s="1"/>
  <c r="M447" i="3"/>
  <c r="O448" i="3"/>
  <c r="M401" i="3"/>
  <c r="O402" i="3"/>
  <c r="M365" i="3"/>
  <c r="O366" i="3"/>
  <c r="M166" i="3"/>
  <c r="O167" i="3"/>
  <c r="M206" i="3"/>
  <c r="O207" i="3"/>
  <c r="M559" i="3"/>
  <c r="O560" i="3"/>
  <c r="M513" i="3"/>
  <c r="O513" i="3" s="1"/>
  <c r="O514" i="3"/>
  <c r="O392" i="3"/>
  <c r="M336" i="3"/>
  <c r="O337" i="3"/>
  <c r="M282" i="3"/>
  <c r="O283" i="3"/>
  <c r="M209" i="3"/>
  <c r="O209" i="3" s="1"/>
  <c r="O210" i="3"/>
  <c r="M152" i="3"/>
  <c r="O153" i="3"/>
  <c r="N144" i="3"/>
  <c r="N142" i="3" s="1"/>
  <c r="N120" i="3" s="1"/>
  <c r="N119" i="3" s="1"/>
  <c r="M543" i="3"/>
  <c r="O543" i="3" s="1"/>
  <c r="O544" i="3"/>
  <c r="M455" i="3"/>
  <c r="O456" i="3"/>
  <c r="O584" i="3"/>
  <c r="M583" i="3"/>
  <c r="M567" i="3"/>
  <c r="O567" i="3" s="1"/>
  <c r="O568" i="3"/>
  <c r="M507" i="3"/>
  <c r="O508" i="3"/>
  <c r="M493" i="3"/>
  <c r="O493" i="3" s="1"/>
  <c r="O494" i="3"/>
  <c r="M462" i="3"/>
  <c r="O463" i="3"/>
  <c r="M413" i="3"/>
  <c r="O414" i="3"/>
  <c r="N281" i="3"/>
  <c r="N280" i="3" s="1"/>
  <c r="M139" i="3"/>
  <c r="O140" i="3"/>
  <c r="N540" i="3"/>
  <c r="O540" i="3" s="1"/>
  <c r="O541" i="3"/>
  <c r="N537" i="3"/>
  <c r="O538" i="3"/>
  <c r="N98" i="3"/>
  <c r="O98" i="3" s="1"/>
  <c r="O99" i="3"/>
  <c r="N220" i="3"/>
  <c r="N413" i="3"/>
  <c r="N412" i="3" s="1"/>
  <c r="N411" i="3"/>
  <c r="N410" i="3" s="1"/>
  <c r="N562" i="3"/>
  <c r="K488" i="3"/>
  <c r="K487" i="3" s="1"/>
  <c r="K478" i="3" s="1"/>
  <c r="K477" i="3" s="1"/>
  <c r="N455" i="3"/>
  <c r="N454" i="3" s="1"/>
  <c r="N500" i="3"/>
  <c r="N581" i="3"/>
  <c r="N505" i="3"/>
  <c r="N443" i="3"/>
  <c r="N442" i="3" s="1"/>
  <c r="N441" i="3" s="1"/>
  <c r="N440" i="3" s="1"/>
  <c r="M272" i="3"/>
  <c r="M220" i="3"/>
  <c r="K123" i="3"/>
  <c r="K120" i="3" s="1"/>
  <c r="K119" i="3" s="1"/>
  <c r="N336" i="3"/>
  <c r="N335" i="3" s="1"/>
  <c r="K268" i="3"/>
  <c r="N324" i="3"/>
  <c r="N323" i="3" s="1"/>
  <c r="N419" i="3"/>
  <c r="N418" i="3" s="1"/>
  <c r="K409" i="3"/>
  <c r="N355" i="3"/>
  <c r="N354" i="3" s="1"/>
  <c r="N353" i="3" s="1"/>
  <c r="N352" i="3" s="1"/>
  <c r="N351" i="3" s="1"/>
  <c r="N404" i="3"/>
  <c r="K70" i="3"/>
  <c r="K69" i="3" s="1"/>
  <c r="K68" i="3" s="1"/>
  <c r="K452" i="3"/>
  <c r="K451" i="3" s="1"/>
  <c r="K450" i="3" s="1"/>
  <c r="M391" i="3"/>
  <c r="K352" i="3"/>
  <c r="K351" i="3" s="1"/>
  <c r="N462" i="3"/>
  <c r="N461" i="3" s="1"/>
  <c r="M476" i="3"/>
  <c r="O476" i="3" s="1"/>
  <c r="N465" i="3"/>
  <c r="N466" i="3"/>
  <c r="K388" i="3"/>
  <c r="K387" i="3" s="1"/>
  <c r="K163" i="3"/>
  <c r="M74" i="3"/>
  <c r="M114" i="3"/>
  <c r="N216" i="3" l="1"/>
  <c r="N215" i="3" s="1"/>
  <c r="N409" i="3"/>
  <c r="N278" i="3"/>
  <c r="O278" i="3" s="1"/>
  <c r="M536" i="3"/>
  <c r="M535" i="3" s="1"/>
  <c r="M454" i="3"/>
  <c r="O455" i="3"/>
  <c r="M142" i="3"/>
  <c r="O142" i="3" s="1"/>
  <c r="O144" i="3"/>
  <c r="M155" i="3"/>
  <c r="O155" i="3" s="1"/>
  <c r="O156" i="3"/>
  <c r="M113" i="3"/>
  <c r="O113" i="3" s="1"/>
  <c r="O114" i="3"/>
  <c r="O139" i="3"/>
  <c r="M121" i="3"/>
  <c r="M364" i="3"/>
  <c r="O365" i="3"/>
  <c r="M500" i="3"/>
  <c r="O501" i="3"/>
  <c r="O472" i="3"/>
  <c r="M471" i="3"/>
  <c r="M323" i="3"/>
  <c r="O324" i="3"/>
  <c r="M151" i="3"/>
  <c r="O151" i="3" s="1"/>
  <c r="O152" i="3"/>
  <c r="O564" i="3"/>
  <c r="M563" i="3"/>
  <c r="O220" i="3"/>
  <c r="M271" i="3"/>
  <c r="M270" i="3" s="1"/>
  <c r="O272" i="3"/>
  <c r="N453" i="3"/>
  <c r="N452" i="3" s="1"/>
  <c r="N97" i="3"/>
  <c r="O282" i="3"/>
  <c r="M281" i="3"/>
  <c r="M558" i="3"/>
  <c r="O559" i="3"/>
  <c r="M400" i="3"/>
  <c r="O401" i="3"/>
  <c r="M380" i="3"/>
  <c r="O381" i="3"/>
  <c r="M528" i="3"/>
  <c r="M375" i="3"/>
  <c r="O376" i="3"/>
  <c r="M159" i="3"/>
  <c r="O159" i="3" s="1"/>
  <c r="O160" i="3"/>
  <c r="O74" i="3"/>
  <c r="M72" i="3"/>
  <c r="M412" i="3"/>
  <c r="O413" i="3"/>
  <c r="N186" i="3"/>
  <c r="N185" i="3" s="1"/>
  <c r="O192" i="3"/>
  <c r="M416" i="3"/>
  <c r="O416" i="3" s="1"/>
  <c r="O417" i="3"/>
  <c r="M216" i="3"/>
  <c r="O217" i="3"/>
  <c r="M466" i="3"/>
  <c r="O467" i="3"/>
  <c r="M147" i="3"/>
  <c r="O147" i="3" s="1"/>
  <c r="O148" i="3"/>
  <c r="M390" i="3"/>
  <c r="O391" i="3"/>
  <c r="M506" i="3"/>
  <c r="O507" i="3"/>
  <c r="O572" i="3"/>
  <c r="M571" i="3"/>
  <c r="O571" i="3" s="1"/>
  <c r="O201" i="3"/>
  <c r="M186" i="3"/>
  <c r="O583" i="3"/>
  <c r="M582" i="3"/>
  <c r="M335" i="3"/>
  <c r="O336" i="3"/>
  <c r="M205" i="3"/>
  <c r="O206" i="3"/>
  <c r="M446" i="3"/>
  <c r="O446" i="3" s="1"/>
  <c r="O447" i="3"/>
  <c r="M418" i="3"/>
  <c r="O418" i="3" s="1"/>
  <c r="O419" i="3"/>
  <c r="O355" i="3"/>
  <c r="M489" i="3"/>
  <c r="O490" i="3"/>
  <c r="M405" i="3"/>
  <c r="O406" i="3"/>
  <c r="M359" i="3"/>
  <c r="O359" i="3" s="1"/>
  <c r="O360" i="3"/>
  <c r="M165" i="3"/>
  <c r="O166" i="3"/>
  <c r="O462" i="3"/>
  <c r="M461" i="3"/>
  <c r="O461" i="3" s="1"/>
  <c r="M111" i="3"/>
  <c r="O111" i="3" s="1"/>
  <c r="O112" i="3"/>
  <c r="M442" i="3"/>
  <c r="O443" i="3"/>
  <c r="O354" i="3"/>
  <c r="N388" i="3"/>
  <c r="N387" i="3" s="1"/>
  <c r="N536" i="3"/>
  <c r="N535" i="3" s="1"/>
  <c r="O537" i="3"/>
  <c r="O536" i="3" s="1"/>
  <c r="K118" i="3"/>
  <c r="K117" i="3" s="1"/>
  <c r="K267" i="3"/>
  <c r="O216" i="3" l="1"/>
  <c r="N163" i="3"/>
  <c r="N118" i="3" s="1"/>
  <c r="N117" i="3" s="1"/>
  <c r="N277" i="3"/>
  <c r="M215" i="3"/>
  <c r="O215" i="3" s="1"/>
  <c r="M353" i="3"/>
  <c r="O353" i="3" s="1"/>
  <c r="M404" i="3"/>
  <c r="O404" i="3" s="1"/>
  <c r="O405" i="3"/>
  <c r="M374" i="3"/>
  <c r="O374" i="3" s="1"/>
  <c r="O375" i="3"/>
  <c r="M557" i="3"/>
  <c r="O557" i="3" s="1"/>
  <c r="O558" i="3"/>
  <c r="O563" i="3"/>
  <c r="M562" i="3"/>
  <c r="O562" i="3" s="1"/>
  <c r="M488" i="3"/>
  <c r="O489" i="3"/>
  <c r="O528" i="3"/>
  <c r="M527" i="3"/>
  <c r="O527" i="3" s="1"/>
  <c r="O281" i="3"/>
  <c r="M280" i="3"/>
  <c r="O280" i="3" s="1"/>
  <c r="M499" i="3"/>
  <c r="O499" i="3" s="1"/>
  <c r="O500" i="3"/>
  <c r="M204" i="3"/>
  <c r="O204" i="3" s="1"/>
  <c r="O205" i="3"/>
  <c r="M441" i="3"/>
  <c r="M440" i="3" s="1"/>
  <c r="O440" i="3" s="1"/>
  <c r="O442" i="3"/>
  <c r="O441" i="3" s="1"/>
  <c r="O165" i="3"/>
  <c r="M164" i="3"/>
  <c r="M334" i="3"/>
  <c r="O335" i="3"/>
  <c r="M71" i="3"/>
  <c r="O72" i="3"/>
  <c r="N96" i="3"/>
  <c r="O97" i="3"/>
  <c r="M363" i="3"/>
  <c r="O363" i="3" s="1"/>
  <c r="O364" i="3"/>
  <c r="M570" i="3"/>
  <c r="O570" i="3" s="1"/>
  <c r="O506" i="3"/>
  <c r="M505" i="3"/>
  <c r="O380" i="3"/>
  <c r="M379" i="3"/>
  <c r="O379" i="3" s="1"/>
  <c r="O121" i="3"/>
  <c r="M120" i="3"/>
  <c r="M465" i="3"/>
  <c r="O465" i="3" s="1"/>
  <c r="O466" i="3"/>
  <c r="M411" i="3"/>
  <c r="O412" i="3"/>
  <c r="O582" i="3"/>
  <c r="M581" i="3"/>
  <c r="O581" i="3" s="1"/>
  <c r="M322" i="3"/>
  <c r="O323" i="3"/>
  <c r="M453" i="3"/>
  <c r="O454" i="3"/>
  <c r="M185" i="3"/>
  <c r="O185" i="3" s="1"/>
  <c r="O186" i="3"/>
  <c r="M389" i="3"/>
  <c r="O390" i="3"/>
  <c r="M399" i="3"/>
  <c r="O399" i="3" s="1"/>
  <c r="O400" i="3"/>
  <c r="O471" i="3"/>
  <c r="M470" i="3"/>
  <c r="O470" i="3" s="1"/>
  <c r="N504" i="3"/>
  <c r="O535" i="3"/>
  <c r="K67" i="3"/>
  <c r="O277" i="3" l="1"/>
  <c r="N271" i="3"/>
  <c r="N270" i="3" s="1"/>
  <c r="N269" i="3" s="1"/>
  <c r="N268" i="3" s="1"/>
  <c r="N267" i="3" s="1"/>
  <c r="M269" i="3"/>
  <c r="M321" i="3"/>
  <c r="O321" i="3" s="1"/>
  <c r="O322" i="3"/>
  <c r="O96" i="3"/>
  <c r="N70" i="3"/>
  <c r="N69" i="3" s="1"/>
  <c r="N68" i="3" s="1"/>
  <c r="M504" i="3"/>
  <c r="O504" i="3" s="1"/>
  <c r="O505" i="3"/>
  <c r="M70" i="3"/>
  <c r="O71" i="3"/>
  <c r="O488" i="3"/>
  <c r="M487" i="3"/>
  <c r="P488" i="3"/>
  <c r="O411" i="3"/>
  <c r="M410" i="3"/>
  <c r="M119" i="3"/>
  <c r="O120" i="3"/>
  <c r="M388" i="3"/>
  <c r="O389" i="3"/>
  <c r="M333" i="3"/>
  <c r="O333" i="3" s="1"/>
  <c r="O334" i="3"/>
  <c r="M352" i="3"/>
  <c r="M452" i="3"/>
  <c r="O453" i="3"/>
  <c r="M163" i="3"/>
  <c r="O163" i="3" s="1"/>
  <c r="O164" i="3"/>
  <c r="N451" i="3"/>
  <c r="O271" i="3" l="1"/>
  <c r="M268" i="3"/>
  <c r="O268" i="3" s="1"/>
  <c r="O269" i="3"/>
  <c r="O452" i="3"/>
  <c r="M451" i="3"/>
  <c r="M450" i="3" s="1"/>
  <c r="M69" i="3"/>
  <c r="O70" i="3"/>
  <c r="O119" i="3"/>
  <c r="M118" i="3"/>
  <c r="O388" i="3"/>
  <c r="M387" i="3"/>
  <c r="O387" i="3" s="1"/>
  <c r="O410" i="3"/>
  <c r="M409" i="3"/>
  <c r="O409" i="3" s="1"/>
  <c r="M351" i="3"/>
  <c r="O351" i="3" s="1"/>
  <c r="O352" i="3"/>
  <c r="O487" i="3"/>
  <c r="P487" i="3"/>
  <c r="N450" i="3"/>
  <c r="O270" i="3"/>
  <c r="P557" i="3"/>
  <c r="O451" i="3" l="1"/>
  <c r="O450" i="3"/>
  <c r="M68" i="3"/>
  <c r="O69" i="3"/>
  <c r="O118" i="3"/>
  <c r="M117" i="3"/>
  <c r="O117" i="3" s="1"/>
  <c r="M267" i="3"/>
  <c r="O267" i="3" s="1"/>
  <c r="N67" i="3"/>
  <c r="P135" i="3"/>
  <c r="P134" i="3"/>
  <c r="P133" i="3"/>
  <c r="P132" i="3"/>
  <c r="P131" i="3"/>
  <c r="P130" i="3"/>
  <c r="P129" i="3"/>
  <c r="P128" i="3"/>
  <c r="P127" i="3"/>
  <c r="P126" i="3"/>
  <c r="M67" i="3" l="1"/>
  <c r="O67" i="3" s="1"/>
  <c r="O68" i="3"/>
  <c r="P124" i="3"/>
  <c r="P154" i="3"/>
  <c r="P464" i="3"/>
  <c r="P162" i="3"/>
  <c r="P474" i="3"/>
  <c r="P219" i="3"/>
  <c r="P473" i="3"/>
  <c r="P457" i="3"/>
  <c r="P445" i="3"/>
  <c r="P77" i="3"/>
  <c r="P392" i="3"/>
  <c r="P274" i="3"/>
  <c r="P421" i="3"/>
  <c r="P449" i="3"/>
  <c r="P415" i="3"/>
  <c r="P374" i="3"/>
  <c r="P357" i="3"/>
  <c r="P150" i="3"/>
  <c r="P362" i="3"/>
  <c r="P378" i="3"/>
  <c r="P420" i="3"/>
  <c r="P356" i="3"/>
  <c r="P111" i="3"/>
  <c r="P361" i="3"/>
  <c r="P338" i="3"/>
  <c r="P112" i="3"/>
  <c r="P141" i="3"/>
  <c r="P414" i="3"/>
  <c r="P116" i="3"/>
  <c r="P408" i="3"/>
  <c r="P393" i="3"/>
  <c r="P115" i="3"/>
  <c r="P491" i="3"/>
  <c r="P367" i="3"/>
  <c r="P492" i="3"/>
  <c r="P326" i="3"/>
  <c r="P407" i="3"/>
  <c r="P469" i="3"/>
  <c r="P145" i="3"/>
  <c r="P146" i="3"/>
  <c r="P158" i="3"/>
  <c r="P125" i="3"/>
  <c r="P448" i="3"/>
  <c r="P161" i="3"/>
  <c r="P140" i="3"/>
  <c r="P149" i="3"/>
  <c r="P337" i="3"/>
  <c r="P444" i="3"/>
  <c r="P366" i="3"/>
  <c r="P153" i="3"/>
  <c r="P456" i="3"/>
  <c r="P463" i="3"/>
  <c r="P404" i="3" l="1"/>
  <c r="P218" i="3"/>
  <c r="P562" i="3"/>
  <c r="P416" i="3"/>
  <c r="P468" i="3"/>
  <c r="P377" i="3"/>
  <c r="P123" i="3"/>
  <c r="P273" i="3"/>
  <c r="P417" i="3"/>
  <c r="P465" i="3"/>
  <c r="P157" i="3"/>
  <c r="P325" i="3"/>
  <c r="P411" i="3"/>
  <c r="P363" i="3"/>
  <c r="P334" i="3"/>
  <c r="P441" i="3"/>
  <c r="P453" i="3"/>
  <c r="P440" i="3"/>
  <c r="P353" i="3" l="1"/>
  <c r="P270" i="3"/>
  <c r="P322" i="3"/>
  <c r="P410" i="3"/>
  <c r="P409" i="3"/>
  <c r="P389" i="3"/>
  <c r="P352" i="3"/>
  <c r="P333" i="3"/>
  <c r="P215" i="3" l="1"/>
  <c r="P470" i="3"/>
  <c r="P120" i="3"/>
  <c r="P269" i="3"/>
  <c r="P452" i="3"/>
  <c r="P351" i="3"/>
  <c r="P119" i="3"/>
  <c r="P321" i="3"/>
  <c r="P388" i="3"/>
  <c r="P451" i="3"/>
  <c r="P450" i="3"/>
  <c r="P268" i="3" l="1"/>
  <c r="P267" i="3"/>
  <c r="P118" i="3"/>
  <c r="P387" i="3"/>
  <c r="P117" i="3"/>
  <c r="P76" i="3"/>
  <c r="P75" i="3" l="1"/>
  <c r="P67" i="3" l="1"/>
  <c r="P71" i="3"/>
  <c r="P70" i="3"/>
  <c r="P69" i="3" l="1"/>
  <c r="P68" i="3"/>
</calcChain>
</file>

<file path=xl/sharedStrings.xml><?xml version="1.0" encoding="utf-8"?>
<sst xmlns="http://schemas.openxmlformats.org/spreadsheetml/2006/main" count="774" uniqueCount="360">
  <si>
    <t xml:space="preserve">                     Članak 1.</t>
  </si>
  <si>
    <t>BROJ</t>
  </si>
  <si>
    <t>Proračun</t>
  </si>
  <si>
    <t>Indeks</t>
  </si>
  <si>
    <t>Proračuna</t>
  </si>
  <si>
    <t>RAČUNA</t>
  </si>
  <si>
    <t>za 2013.</t>
  </si>
  <si>
    <t>14/13</t>
  </si>
  <si>
    <t>Prihodi poslovanja</t>
  </si>
  <si>
    <t>Prihodi od prodaje nefinancijske imovine</t>
  </si>
  <si>
    <t>Rashodi poslovanja</t>
  </si>
  <si>
    <t>Rashodi za nabavu nefinancijske imovine</t>
  </si>
  <si>
    <t>Primici od zaduživanja</t>
  </si>
  <si>
    <t>Izvor</t>
  </si>
  <si>
    <t>Prihodi od poreza</t>
  </si>
  <si>
    <t>Prihodi od imovine</t>
  </si>
  <si>
    <t>Rashodi za zaposlene</t>
  </si>
  <si>
    <t>Materijalni rashodi</t>
  </si>
  <si>
    <t>Financijski rashodi</t>
  </si>
  <si>
    <t>Naknade građanima i kućanstvima na temelju osiguranja i druge naknade</t>
  </si>
  <si>
    <t>Rashodi za nabavu proizvedene dugotrajne imovine</t>
  </si>
  <si>
    <t>Primici od financijske imovine i zaduživanja</t>
  </si>
  <si>
    <t>II.</t>
  </si>
  <si>
    <t>POSEBNI DIO</t>
  </si>
  <si>
    <t>Šifra programska</t>
  </si>
  <si>
    <t>ŠIFRA</t>
  </si>
  <si>
    <t>Program/Projekt</t>
  </si>
  <si>
    <t>Aktivnost</t>
  </si>
  <si>
    <t>VRSTA RASHODA I IZDATAKA</t>
  </si>
  <si>
    <t>UKUPNO RASHODI/ IZDACI</t>
  </si>
  <si>
    <t>Razdjel 001</t>
  </si>
  <si>
    <t>PREDSTAVNIČKA I IZVRŠNA TIJELA OPĆINE</t>
  </si>
  <si>
    <t>Glava 00101</t>
  </si>
  <si>
    <t>Program 1001</t>
  </si>
  <si>
    <t>RAD PREDSTAVNIČKIH I IZVRŠNIH TIJELA</t>
  </si>
  <si>
    <t>A 100101</t>
  </si>
  <si>
    <t>Redovna djelatnost</t>
  </si>
  <si>
    <t>Funkcijska klasifikacija: 0111 Izvršna i zakonodavna tijela</t>
  </si>
  <si>
    <t>A 100102</t>
  </si>
  <si>
    <t>Program 1002</t>
  </si>
  <si>
    <t>PROGRAM POLITIČKIH STRANAKA</t>
  </si>
  <si>
    <t>A 100201</t>
  </si>
  <si>
    <t>Rad političkih stranaka</t>
  </si>
  <si>
    <t>Razdjel 002</t>
  </si>
  <si>
    <t>JEDINSTVENI UPRAVNI ODJEL</t>
  </si>
  <si>
    <t>Glava 00201</t>
  </si>
  <si>
    <t>Program 1003</t>
  </si>
  <si>
    <t>FINANCIRANJE OSNOVNIH AKTIVNOSTI</t>
  </si>
  <si>
    <t>A 100301</t>
  </si>
  <si>
    <t>Redovni poslovi</t>
  </si>
  <si>
    <t>Program 1005</t>
  </si>
  <si>
    <t>PROSTORNO UREĐENJE I UNAPREĐENJE STANOVANJA</t>
  </si>
  <si>
    <t>Funkcijska klasifikacija: 0660 Rashodi vezani za stanovanje i kom. pogodnosti koji nisu drugdje svrstani</t>
  </si>
  <si>
    <t>K 100502</t>
  </si>
  <si>
    <t>Funkcijska klasifikacija: 0620 Razvoj zajednice</t>
  </si>
  <si>
    <t>Razdjel 003</t>
  </si>
  <si>
    <t>Glava 00301</t>
  </si>
  <si>
    <t>Program 1006</t>
  </si>
  <si>
    <t>A 100601</t>
  </si>
  <si>
    <t>Razdjel 004</t>
  </si>
  <si>
    <t>Glava 00401</t>
  </si>
  <si>
    <t>Program 1007</t>
  </si>
  <si>
    <t>A 100701</t>
  </si>
  <si>
    <t>Funkcijska klasifikacija: 0912 Osnovno obrazovanje</t>
  </si>
  <si>
    <t>Program 1008</t>
  </si>
  <si>
    <t>SREDNJOŠKOLSKO I VISOKO OBRAZOVANJE</t>
  </si>
  <si>
    <t>A 100801</t>
  </si>
  <si>
    <t>Stipendije učenika i studenata</t>
  </si>
  <si>
    <t>Izdaci za financjsku imovinu i otplate zajmova</t>
  </si>
  <si>
    <t>SOCIJALNA SKRB</t>
  </si>
  <si>
    <t>Program 1009</t>
  </si>
  <si>
    <t>A 100901</t>
  </si>
  <si>
    <t>A 100902</t>
  </si>
  <si>
    <t>Socijalno humanitarne udruge i programi</t>
  </si>
  <si>
    <t>Funkcijska klasifikacija: 1090 Aktivnosti socijalne zaštite koje nisu drugdje svrstane</t>
  </si>
  <si>
    <t>ZAŠTITA I SIGURNOST</t>
  </si>
  <si>
    <t>Program 1011</t>
  </si>
  <si>
    <t>A 101101</t>
  </si>
  <si>
    <t>Funkcijska klasifikacija: 0220 Civilna obrana</t>
  </si>
  <si>
    <t>Zaštita od požara</t>
  </si>
  <si>
    <t>Funkcijska klasifikacija: 0320 Usluge protupožarne zaštite</t>
  </si>
  <si>
    <t>OSTALE DRUŠTVENE DJELATNOSTI</t>
  </si>
  <si>
    <t>Program 1012</t>
  </si>
  <si>
    <t>PROMICANJE KULTURE</t>
  </si>
  <si>
    <t>A 101201</t>
  </si>
  <si>
    <t>Kultura</t>
  </si>
  <si>
    <t>Funkcijska klasifikacija: 0820 Služba kulture</t>
  </si>
  <si>
    <t>RAZVOJ SPORTA I REKREACIJE</t>
  </si>
  <si>
    <t>Sport i rekreacija</t>
  </si>
  <si>
    <t>Funkcijska klasifikacija: 0810 Službe rekreacije i sporta</t>
  </si>
  <si>
    <t>Program 1014</t>
  </si>
  <si>
    <t>RAZVOJ CIVILNOG DRUŠTVA</t>
  </si>
  <si>
    <t>A 101401</t>
  </si>
  <si>
    <t>Ostale udruge, zajednice i društva</t>
  </si>
  <si>
    <t>Funkcijska klasifikacija: 0840 Religijske i druge službe zajednice</t>
  </si>
  <si>
    <t>KOMUNALNO GOSPODARSTVO</t>
  </si>
  <si>
    <t>Program 1015</t>
  </si>
  <si>
    <t>ODRŽAVANJE KOMUNALNE INFRASTRUKTURE</t>
  </si>
  <si>
    <t>Funkcijska klasifikacija: 0451 Cestovni promet</t>
  </si>
  <si>
    <t>Funkcijska klasifikacija: 0640 Ulična rasvjeta</t>
  </si>
  <si>
    <t>Funkcijska klasifikacija: 0911 Predškolsko obrazovanje</t>
  </si>
  <si>
    <t>Članak 4.</t>
  </si>
  <si>
    <t>Funkcijska klasifikacija: 0660 Rashodi vezani za stanovanje i kom.pogodnosi koji nisu drugdje svrstani</t>
  </si>
  <si>
    <t>Funkcijska klasifikacija: 0131 Opće usluge vezane za službenike</t>
  </si>
  <si>
    <t>Funkcijska klasifikacija: 0112 Financijski i fiskalni poslovi</t>
  </si>
  <si>
    <t>Funkcijska klasifikacija: 0432 Nafta i prirodni plin</t>
  </si>
  <si>
    <t>Funkcijska klasifikacija: 0435 Električna energija</t>
  </si>
  <si>
    <t>Funkcijska klasifikacija: 0460 Komunikacija</t>
  </si>
  <si>
    <t>Funkcijska klasifikacija: 0630 Opskrba vodom</t>
  </si>
  <si>
    <t>Funkcijska klasifikacija: 0950 Obrazovanje koje se ne može definirati po stupnju</t>
  </si>
  <si>
    <t>Funkcijska klasifikacija: 1090 Aktivnosti socijane zaštite koje nisu drugdje svrstane</t>
  </si>
  <si>
    <t>Glava 00302</t>
  </si>
  <si>
    <t>Glava 00303</t>
  </si>
  <si>
    <t>Glava 00304</t>
  </si>
  <si>
    <t>Program 1010</t>
  </si>
  <si>
    <t>A 101001</t>
  </si>
  <si>
    <t>A 101403</t>
  </si>
  <si>
    <t>A 101404</t>
  </si>
  <si>
    <t>Rashodi za nabavu proizv.dugotrajne imovine</t>
  </si>
  <si>
    <t>Pomoći dane u inoz.i unutar općeg proračuna</t>
  </si>
  <si>
    <t>Nak.za potpore građanima, kućan. i udrugama</t>
  </si>
  <si>
    <t>ORGAN. I PROVOĐENJE ZAŠTITE I SPAŠAVANJA</t>
  </si>
  <si>
    <t>Ost.komunalni poslovi koji nisu drugdje svrstani</t>
  </si>
  <si>
    <t>A 101501</t>
  </si>
  <si>
    <t>Pomoći dane u inozemstvo i unutar općeg proračuna</t>
  </si>
  <si>
    <t>Rashodi za dodatna ulagaja na građevinskim objektima</t>
  </si>
  <si>
    <t>Nak.građanima i kućanstvima na temelju osiguranja i dr.naknade</t>
  </si>
  <si>
    <t>Funkcijska klasifikacija: 0860 Rashodi za rekreaciju, kulturu i religiju koji nisu drugdje svrstani</t>
  </si>
  <si>
    <t>Kupnja, opremanje i uređenje društvenih i drugih objekata</t>
  </si>
  <si>
    <t xml:space="preserve">Osnovna škola </t>
  </si>
  <si>
    <t>PREDŠKOLSKO OBRAZOVANJE</t>
  </si>
  <si>
    <t>Dječji vrtić Vrapčić</t>
  </si>
  <si>
    <t>OSNOVNOŠKOSLKO OBRAZOVANJE</t>
  </si>
  <si>
    <t>A 101002</t>
  </si>
  <si>
    <t>Program 1013</t>
  </si>
  <si>
    <t>A 101301</t>
  </si>
  <si>
    <t>K 101601</t>
  </si>
  <si>
    <t>K 100505</t>
  </si>
  <si>
    <t>PROGRAM UNAPREĐENJA POLJOPRIVREDE I ZAŠTITE ZDRAVLJA</t>
  </si>
  <si>
    <t>DRUŠTVENE, SOCIJALNE I DRUGE DJELATNOSTI</t>
  </si>
  <si>
    <t>OPĆINSKO VIJEĆE I OPĆINSKI NAČELNIK</t>
  </si>
  <si>
    <t>I. OPĆI DIO</t>
  </si>
  <si>
    <t>K 100506</t>
  </si>
  <si>
    <t>Održavanje i potrošnja javne rasvjete</t>
  </si>
  <si>
    <t xml:space="preserve">                                                                                            </t>
  </si>
  <si>
    <t>III.</t>
  </si>
  <si>
    <r>
      <rPr>
        <b/>
        <sz val="12"/>
        <color indexed="8"/>
        <rFont val="Calibri"/>
        <family val="2"/>
        <charset val="238"/>
      </rPr>
      <t>ZAVRŠNA ODREDBA</t>
    </r>
    <r>
      <rPr>
        <sz val="12"/>
        <color indexed="8"/>
        <rFont val="Calibri"/>
        <family val="2"/>
        <charset val="238"/>
      </rPr>
      <t xml:space="preserve">                                                                                                </t>
    </r>
  </si>
  <si>
    <t xml:space="preserve">                                                                      OPĆINSKO VIJEĆE OPĆINE KOPRIVNIČKI IVANEC</t>
  </si>
  <si>
    <t xml:space="preserve">                                           PREDSJEDNIK:</t>
  </si>
  <si>
    <t>Kazne, upravne mjere i ostali prihodi</t>
  </si>
  <si>
    <t>Naknade građanima i kućanstvima na temelju osiguranja i dr.nak.</t>
  </si>
  <si>
    <t>A 100903</t>
  </si>
  <si>
    <t>Funkcijska klasifikacija: 0660 Rashodi vezani za stan. I zaj. Koji nisu drugdje svrstani</t>
  </si>
  <si>
    <t>Sistemska deratizacija i dezinsekcija</t>
  </si>
  <si>
    <t>A100501</t>
  </si>
  <si>
    <t>Funkcijska klasifikacija: 1060 Stanovanje</t>
  </si>
  <si>
    <t>A100502</t>
  </si>
  <si>
    <t>Planovi, strategije, dokumentacije i ostalo</t>
  </si>
  <si>
    <t>Sufinanciranje rušenja kuća</t>
  </si>
  <si>
    <t>Izdaci za financijsku imovinu i uplate zajmova</t>
  </si>
  <si>
    <t>Izdaci za otplatu glavnice primljenih kredita</t>
  </si>
  <si>
    <t>K 101606</t>
  </si>
  <si>
    <t>Izbori</t>
  </si>
  <si>
    <t>Funkcijka klasifikacija: 1090 Aktivnosti socijalne zaštite koje nisu drugdje svrstane</t>
  </si>
  <si>
    <t>Modernizacija javne rasvjete (Vinogradska ulica)</t>
  </si>
  <si>
    <t>Subvencije</t>
  </si>
  <si>
    <t>Naknade građanima i kuć. na temelju osiguranja i dr.naknade</t>
  </si>
  <si>
    <t>A 101502</t>
  </si>
  <si>
    <t>PROGRAM 1016 IZGRADNJA KOMUNALNE INFRASTRUKTURE I KUPNJA KOM. OPR</t>
  </si>
  <si>
    <t>Rashodim za nabavu nefinancijske imovine</t>
  </si>
  <si>
    <t>Civilna zaštita</t>
  </si>
  <si>
    <t>A101001-1</t>
  </si>
  <si>
    <t>Sufinanciranje rada HGSS-stanice</t>
  </si>
  <si>
    <t>K 101608</t>
  </si>
  <si>
    <t>Kanalizacija Pustakovec-radovi</t>
  </si>
  <si>
    <t>K101609</t>
  </si>
  <si>
    <t>Staza Kunovec 1. FAZA</t>
  </si>
  <si>
    <t>K101610</t>
  </si>
  <si>
    <t>za 2025.</t>
  </si>
  <si>
    <t>A 100905</t>
  </si>
  <si>
    <t>Opremanje ordinacije doktora opće prakse</t>
  </si>
  <si>
    <t>K 101603</t>
  </si>
  <si>
    <t>Nabava komunalne opreme</t>
  </si>
  <si>
    <t>A) SAŽETAK RAČUNA PRIHODA I RASHODA</t>
  </si>
  <si>
    <t>PRIHODI UKUPNO</t>
  </si>
  <si>
    <t>PRIHODI POSLOVANJA</t>
  </si>
  <si>
    <t>RASHODI UKUPNO</t>
  </si>
  <si>
    <t>RASHODI POSLOVANJA</t>
  </si>
  <si>
    <t>RAZLIKA - VIŠAK/MANJAK</t>
  </si>
  <si>
    <t>B) SAŽETAK RAČUNA FINANCIRANJA</t>
  </si>
  <si>
    <t>NETO FINANCIRANJE</t>
  </si>
  <si>
    <t>A)  RAČUN PRIHODA I RASHODA</t>
  </si>
  <si>
    <t>BROJČANA OZNAKA I NAZIV</t>
  </si>
  <si>
    <t>UKUPNO RASHODI</t>
  </si>
  <si>
    <t>01 Opće javne usluge</t>
  </si>
  <si>
    <t>011 Izvršna i zakonodavna tijela, financijski i fiskalni poslovi</t>
  </si>
  <si>
    <t>013 Opće usluge</t>
  </si>
  <si>
    <t>02 Obrana</t>
  </si>
  <si>
    <t>022 Civilna obrana</t>
  </si>
  <si>
    <t>03 Javni red i sigurnost</t>
  </si>
  <si>
    <t>032 Usluge protupožarne zaštite</t>
  </si>
  <si>
    <t>05 Zaštita okoliša</t>
  </si>
  <si>
    <t>051 Gospodarenje otpadom</t>
  </si>
  <si>
    <t>056 Poslovi usluge i zaštite koji nisu drugdje svrstani</t>
  </si>
  <si>
    <t>06 Usluge unapređenja zajednice</t>
  </si>
  <si>
    <t>062 Razvoj zajednice</t>
  </si>
  <si>
    <t>064 Ulična rasvjeta</t>
  </si>
  <si>
    <t>066 Rashodi vezani uz stanovanje i komunalne pogodnosti koji nisu drugdje svrstani</t>
  </si>
  <si>
    <t>07 Zdravstvo</t>
  </si>
  <si>
    <t>076 Poslovi i usluge zdravstva koji nisu drugdje svrstani</t>
  </si>
  <si>
    <t>08 Rekreacija, kultura, religija</t>
  </si>
  <si>
    <t>081 Službe rekreacije i sporta</t>
  </si>
  <si>
    <t>082 Službe kulture</t>
  </si>
  <si>
    <t>084 Religijske i druge službe zajednice</t>
  </si>
  <si>
    <t>09 Obrazovanje</t>
  </si>
  <si>
    <t>10 Socijalna zaštita</t>
  </si>
  <si>
    <t>104 Obitelj i djeca</t>
  </si>
  <si>
    <t>106 Stanovanje</t>
  </si>
  <si>
    <t>B) RAČUN FINANCIRANJA</t>
  </si>
  <si>
    <t>Razred</t>
  </si>
  <si>
    <t>Skupina</t>
  </si>
  <si>
    <t>Naziv</t>
  </si>
  <si>
    <t>Opći prihodi i primici</t>
  </si>
  <si>
    <t>Izdaci za financijsku imov. i otp. zajmova</t>
  </si>
  <si>
    <t>Izdaci za otplatu glav.</t>
  </si>
  <si>
    <t>04 Ekonomski poslovi</t>
  </si>
  <si>
    <t>043 Gorivo i energija</t>
  </si>
  <si>
    <t>046 Komunikacije</t>
  </si>
  <si>
    <t>063 Opskrba vodom</t>
  </si>
  <si>
    <t>091 Predškolsko i osnovnoškolsko obrazovanje</t>
  </si>
  <si>
    <t>095 Ostalo obrazovanje</t>
  </si>
  <si>
    <t>086 Rashodi za rekreaciju, kulturu i religiju koji nisu drugdje svrstani</t>
  </si>
  <si>
    <t>045  Promet</t>
  </si>
  <si>
    <t>Namjenski primici od zaduživanja</t>
  </si>
  <si>
    <t>016 Opće javne usluge koje nisu drugdje svrstane</t>
  </si>
  <si>
    <t>041 Opći poslovi vezani uz rad</t>
  </si>
  <si>
    <t>042 Poljoprivreda, šumsrstvo, ribarstvo</t>
  </si>
  <si>
    <t>101 Bolest i invalidnost</t>
  </si>
  <si>
    <t>D) VIŠEGODIŠNJI PLAN URAVNOTEŽENJA</t>
  </si>
  <si>
    <t>PRIJENOS VIŠKA / MANJKA IZ PRETHODNE (IH) GODINA</t>
  </si>
  <si>
    <t>VIŠAK / MANJAK IZ PRETHODNE (IH) GODINA KOJI ĆE SE RASPOREDITI / POKRITI</t>
  </si>
  <si>
    <t>VIŠAK / MANJAK TEKUĆE GODINE</t>
  </si>
  <si>
    <t>PRIJENOS VIŠKA / MANJKA U SLJEDEĆE RAZDOBLJE</t>
  </si>
  <si>
    <t>PRIJENOS VIŠKA/MANJKA  IZ PRETHODNE GODINE</t>
  </si>
  <si>
    <t>VIŠAK/MANJAK + NETO FINANCIRANJE + PRIJENOS VIŠKA /MANJKA IZ PRETHODNE GODINE - PRIJENOS VIŠKA / MANJKA U SLJEDEĆE RAZDOBLJE</t>
  </si>
  <si>
    <t>C) PRENESENI VIŠAK / MANJAK</t>
  </si>
  <si>
    <t xml:space="preserve">PRIJENOS VIŠKA / MANJKA U SLJEDEĆE RAZDOBLJE </t>
  </si>
  <si>
    <t>Sufinanciranje uređenja nekretnina</t>
  </si>
  <si>
    <t>Sufinanciranje kupnje i izgradnje nekretnina</t>
  </si>
  <si>
    <t>Projekt Zaposli i pomozi 2</t>
  </si>
  <si>
    <t>Kružno gospodarenje zgradama - Sp.objekt Goričko</t>
  </si>
  <si>
    <t>K 101602</t>
  </si>
  <si>
    <t>Modernizacija nerazvrstane ceste Botinovec-Grbaševec</t>
  </si>
  <si>
    <t>K 101605</t>
  </si>
  <si>
    <t>Zacjevljenje Vinogradske ulice Kop. Ivanec</t>
  </si>
  <si>
    <t>LEKOM-GRAD zimska služba, održavanje nerazvrstanih cesta i zelenih površina</t>
  </si>
  <si>
    <t>Naziv prihoda</t>
  </si>
  <si>
    <t>Pomoći iz inozemstva (darovnice) i unutar općeg proračuna</t>
  </si>
  <si>
    <t>Prihodi od administrativnih pristojbi i po posebnim propisima</t>
  </si>
  <si>
    <t>Prihodi od prodaje neproizvedene dugotrajne imovine</t>
  </si>
  <si>
    <t>Prihodi od prodaje proizvedene dugotrajne imovine</t>
  </si>
  <si>
    <t>Naziv rashoda</t>
  </si>
  <si>
    <t>Naknade građanima i kućanstvima na temelju osoiguranja i druge naknade</t>
  </si>
  <si>
    <t>Rashodi za nabavu neproizvedene dugotrajne imovine</t>
  </si>
  <si>
    <t>Rashodi za dodatna ulaganja na nefinancijskoj imovini</t>
  </si>
  <si>
    <t>UKUPNO PRIHODI</t>
  </si>
  <si>
    <t>Brojčana oznaka i naziv</t>
  </si>
  <si>
    <t>PRORAČUN ZA 2025.</t>
  </si>
  <si>
    <t xml:space="preserve">PRORAČUN ZA 2025. </t>
  </si>
  <si>
    <t>10 OPĆI PRIHODI I PRIMITCI</t>
  </si>
  <si>
    <t>40 PRIHODI ZA POSEBNE NAMJENE</t>
  </si>
  <si>
    <t>50 POMOĆI</t>
  </si>
  <si>
    <t>109 Aktivnosti socijalne zaštite koje nisu  drugdje svrstane</t>
  </si>
  <si>
    <t>10</t>
  </si>
  <si>
    <t>80</t>
  </si>
  <si>
    <t>Izdaci za dionice i udjele u glavnici</t>
  </si>
  <si>
    <t>Rashodi za donacije, kazne, naknade šteta i kapitalne pomoći</t>
  </si>
  <si>
    <t>Izdaci za dane zajmove i jamčevne pologe</t>
  </si>
  <si>
    <t>Primljeni povrati glavnica danih zajmova</t>
  </si>
  <si>
    <t xml:space="preserve">Primljeni povrati glavnica danih zajmova </t>
  </si>
  <si>
    <t>A 101202</t>
  </si>
  <si>
    <t>Sportske aktivnosti djece</t>
  </si>
  <si>
    <t>K 100602</t>
  </si>
  <si>
    <t>Dogradnja dječjeg vrtića</t>
  </si>
  <si>
    <t>K 100603</t>
  </si>
  <si>
    <t>Adaptacija postojećeg dječjeg vrtića</t>
  </si>
  <si>
    <t>K 100604</t>
  </si>
  <si>
    <t>Ulaganja u postojeći dječji vrtić</t>
  </si>
  <si>
    <t>K 100605</t>
  </si>
  <si>
    <t>Prenamjena zgrade škole u Kunovcu</t>
  </si>
  <si>
    <t xml:space="preserve">Nova osnovna škola </t>
  </si>
  <si>
    <t>K 100702</t>
  </si>
  <si>
    <t>K 101203</t>
  </si>
  <si>
    <t>K 100508</t>
  </si>
  <si>
    <t>Obnova i opremanje sportske građevine Botinovec</t>
  </si>
  <si>
    <t>Uređenje i opremanje dječjeg igrališta Kunovec</t>
  </si>
  <si>
    <t>K 100509</t>
  </si>
  <si>
    <t>Rekonstrukcija sportskog objekta u Kunovcu</t>
  </si>
  <si>
    <t>K 100510</t>
  </si>
  <si>
    <t>Izgradnja i uređenje ostalih sportskih objekata i igrališta</t>
  </si>
  <si>
    <t>K 101611</t>
  </si>
  <si>
    <t>Izgradnja nogostupa</t>
  </si>
  <si>
    <t>K 100511</t>
  </si>
  <si>
    <t>Dogradnja vatrogasnog doma u Koprivničkom Ivancu</t>
  </si>
  <si>
    <t>Rekonstukcija županijskih i lokalnih cesta, modernizacija ceste Kunovec-Pustakovec</t>
  </si>
  <si>
    <t>IZVOR FINANCIRANJA: 40 PRIHODI ZA POSEBNE NAMJENE</t>
  </si>
  <si>
    <t>IZVOR FINANCIRANJA:  40 PRIHODI ZA POSEBNE NAMJENE</t>
  </si>
  <si>
    <t>IZVOR FINANCIRANJA: 70 PRIHODI OD PRODAJE ILI ZAMJENE NEFINANCIJSKE IMOVINE</t>
  </si>
  <si>
    <t>Radovi na uređenju okoliša i pristupnih cesta O.Š. Kop. Ivanec</t>
  </si>
  <si>
    <t>PRIHODI OD PRODAJE NEFINANCIJSKE IMOVINE</t>
  </si>
  <si>
    <t>RASHODI ZA NABAVU NEFINANCIJSKE IMOVINE</t>
  </si>
  <si>
    <t>PRIMICI OD FINANCIJSKE IMOVINE I ZADUŽIVANJA</t>
  </si>
  <si>
    <t>IZDACI ZA FINANCIJSKU IMOVINU I OTPLATE ZAJMOVA</t>
  </si>
  <si>
    <t>IZVOR FINANCIRANJA: 10 OPĆI PRIHODI I PRIMICI</t>
  </si>
  <si>
    <t>IZVOR FINANCIRANJA: 50 POMOĆI</t>
  </si>
  <si>
    <t>IZVOR FINANCIRANJA: 10 OPĆI PRIHODI I IZDACI</t>
  </si>
  <si>
    <t>IZVOR FINANCIRANJA: 10 OPĆI PRIHODA I PRIMICI</t>
  </si>
  <si>
    <t>IZVOR FINANCIRANJA: 40 PRIHOD ZA POSEBNE NAMJENE</t>
  </si>
  <si>
    <t>IZVOR FINANCIRANJA: 50  POMOĆI</t>
  </si>
  <si>
    <t>IZVOR FINANCIRANJA: 80 NAMJENSKI PRIMICI OD ZADUŽIVANJA</t>
  </si>
  <si>
    <t>IZVOR FINANCIRANJA:  70 PRIHODI OD PRODAJE ILI ZAMJENE NEFINANCIJSKE IMOVNE</t>
  </si>
  <si>
    <t>IZVOR FINANCIRANJA: 70 PRIHODI OD PRODAJE ILI ZAMJENE NEFINANCIJSKE IMOVNE</t>
  </si>
  <si>
    <t>IZVORI FINANCIRANJA: 40 PRIHODI ZA POSEBNE NAMJENE</t>
  </si>
  <si>
    <t>IZVORI FINANCIRANJA: 50 POMOĆI</t>
  </si>
  <si>
    <t>IZVOR FINANCIRANJA: 70 PRIHODI OD PRODAJE ILI ZAMJENE  NEFINANCIJSKE IMOVINE</t>
  </si>
  <si>
    <t>1 OPĆI PRIHODI I PRIMICI</t>
  </si>
  <si>
    <t>4 PRIHODI ZA POSEBNE NAMJENE</t>
  </si>
  <si>
    <t>5 POMOĆI</t>
  </si>
  <si>
    <t>UKUPNO RAHODI</t>
  </si>
  <si>
    <t xml:space="preserve">08 NAMJENSKI PRIMICI OD ZADUŽIVANJA	</t>
  </si>
  <si>
    <t>,</t>
  </si>
  <si>
    <t xml:space="preserve">8 NAMJENSKI PRIMICI OD ZADUŽIVANJA	</t>
  </si>
  <si>
    <t>Članak 2.</t>
  </si>
  <si>
    <r>
      <t xml:space="preserve">                                                                                                  </t>
    </r>
    <r>
      <rPr>
        <b/>
        <sz val="12"/>
        <color indexed="8"/>
        <rFont val="Calibri"/>
        <family val="2"/>
        <charset val="238"/>
      </rPr>
      <t xml:space="preserve">   Članak 3.</t>
    </r>
  </si>
  <si>
    <r>
      <t xml:space="preserve">                                                                                                   </t>
    </r>
    <r>
      <rPr>
        <b/>
        <sz val="12"/>
        <color indexed="8"/>
        <rFont val="Calibri"/>
        <family val="2"/>
        <charset val="238"/>
      </rPr>
      <t xml:space="preserve">   Članak 4.</t>
    </r>
  </si>
  <si>
    <t>Izmjene</t>
  </si>
  <si>
    <t>Novi</t>
  </si>
  <si>
    <t>K 100606</t>
  </si>
  <si>
    <t>Poboljšanja materijalnih uvjeta u dječjim vrtićima</t>
  </si>
  <si>
    <t xml:space="preserve">                                                                              Mihael Sremec, dipl.oec.</t>
  </si>
  <si>
    <t>IZMJENE I DOPUNE PRORAČUNA OPĆINE KOPRIVNIČKI IVANEC</t>
  </si>
  <si>
    <t xml:space="preserve">ZA 2025. GODINU </t>
  </si>
  <si>
    <t>POVEĆANJE/ SMANJENJE</t>
  </si>
  <si>
    <t>NOVI PRORAČUN ZA 2025</t>
  </si>
  <si>
    <t>7 PRIHODI OD PRODAJE ILI ZAMJENE NEFINANCIJSKE IMOVINE</t>
  </si>
  <si>
    <t>70 PRIHODI OD PRODAJE ILI ZAMJENE NEFINANCIJSKE IMOVINE</t>
  </si>
  <si>
    <t xml:space="preserve">          Ove Izmjene i dopune Proračuna stupaju na snagu prvog dana od dana objave u "Službenom glasniku Koprivničko-križevačke županije".</t>
  </si>
  <si>
    <t>U Proračunu Općine Koprivnički Ivanec za 2025. godinu i projekcijama za 2026. i 2027. godinu ("Službeni glasnik Koprivničko-križevačke županije" broj 30/24 (u daljnjem tekstu Proračun) u članku 1. mijenja se A. Sažetak prihoda i rashoda, B. Sažetak računa financiranja i C. Preneseni višak/manjak kako slijedi:</t>
  </si>
  <si>
    <t>godine donijelo je</t>
  </si>
  <si>
    <t>Prihodi i rashodi po ekonomskoj klasifikaciji utvrđeni u Računu prihoda i rashoda mijenjaju se u A. Računu prihoda i rashoda kako slijedi:</t>
  </si>
  <si>
    <t>Prihodi i rashodi prema izvorima financiranja utvrđeni u Proračunu mijenjaju se kako slijedi:</t>
  </si>
  <si>
    <t>U članku 2. Primici i izdaci po ekonomskoj klasifikaciji utvrđeni u Računu financiranja mijenjaju se kako slijedi:</t>
  </si>
  <si>
    <t>Primici i izdaci prema izvorima financiranja utvrđeni u Proračunu mijenjaju se  kako slijedi:</t>
  </si>
  <si>
    <t>Rashodi prema funkcijskoj klasifikaciji utvrđeni u Proračunu mijenjaju se kako slijedi:</t>
  </si>
  <si>
    <t>U članku 3. Rashodi i izdaci raspoređeni  po korisnicima i programima u Posebnom dijelu Proračuna mijenjaju se kako slijedi:</t>
  </si>
  <si>
    <t>KLASA: 400-01/24-01/9</t>
  </si>
  <si>
    <t>URBROJ:  2137-9-02-25-2</t>
  </si>
  <si>
    <t>Na temelju članka 45. Zakona o proračunu ("Narodne novine" broj 144/21) i članka 27. Statuta Općine Koprivnički Ivanec ("Službeni glasnik Koprivničko-</t>
  </si>
  <si>
    <t xml:space="preserve">križevačke županije" broj  6/13, 3/18, 5/20, 4/21, 4/23 i 5/24-pročišćeni tekst) Općinsko vijeće Općine Koprivnički Ivanec na 4. sjednici održanoj 2. rujna 2025. </t>
  </si>
  <si>
    <t xml:space="preserve">Koprivnički Ivanec, 2. rujna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</si>
</sst>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[$-41A]General"/>
    <numFmt numFmtId="165" formatCode="[$-41A]#,##0"/>
    <numFmt numFmtId="166" formatCode="[$-41A]0.00"/>
    <numFmt numFmtId="167" formatCode="[$-41A]0"/>
    <numFmt numFmtId="168" formatCode="[$-41A]#,##0.00"/>
    <numFmt numFmtId="169" formatCode="#,##0.00&quot; &quot;[$kn-41A];[Red]&quot;-&quot;#,##0.00&quot; &quot;[$kn-41A]"/>
    <numFmt numFmtId="170" formatCode="#,##0.00_ ;\-#,##0.00\ "/>
    <numFmt numFmtId="171" formatCode="#,##0.00\ &quot;kn&quot;"/>
    <numFmt numFmtId="172" formatCode="#,##0.00\ _k_n"/>
  </numFmts>
  <fonts count="33">
    <font>
      <sz val="11"/>
      <color rgb="FF000000"/>
      <name val="Arial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2"/>
      <color rgb="FF000000"/>
      <name val="Arial1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Arial1"/>
      <charset val="238"/>
    </font>
    <font>
      <sz val="11"/>
      <color rgb="FF000000"/>
      <name val="Arial1"/>
      <charset val="238"/>
    </font>
    <font>
      <sz val="12"/>
      <name val="Calibri"/>
      <family val="2"/>
      <charset val="238"/>
      <scheme val="minor"/>
    </font>
    <font>
      <sz val="12"/>
      <name val="Arial1"/>
      <charset val="238"/>
    </font>
    <font>
      <sz val="11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Arial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808080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6337778862885"/>
        <bgColor rgb="FFCCFFFF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A6A6A6"/>
        <bgColor rgb="FFA6A6A6"/>
      </patternFill>
    </fill>
    <fill>
      <patternFill patternType="solid">
        <fgColor theme="0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 tint="-0.499984740745262"/>
        <bgColor rgb="FFC0C0C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rgb="FF969696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1F1F9"/>
        <bgColor rgb="FFCC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0C0C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33CC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5" fillId="0" borderId="0" applyBorder="0" applyProtection="0"/>
    <xf numFmtId="0" fontId="6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 textRotation="90"/>
    </xf>
    <xf numFmtId="0" fontId="7" fillId="0" borderId="0" applyNumberFormat="0" applyBorder="0" applyProtection="0"/>
    <xf numFmtId="169" fontId="7" fillId="0" borderId="0" applyBorder="0" applyProtection="0"/>
    <xf numFmtId="43" fontId="20" fillId="0" borderId="0" applyFont="0" applyFill="0" applyBorder="0" applyAlignment="0" applyProtection="0"/>
    <xf numFmtId="0" fontId="30" fillId="0" borderId="0"/>
    <xf numFmtId="0" fontId="30" fillId="0" borderId="0"/>
  </cellStyleXfs>
  <cellXfs count="374">
    <xf numFmtId="0" fontId="0" fillId="0" borderId="0" xfId="0"/>
    <xf numFmtId="164" fontId="5" fillId="0" borderId="0" xfId="1"/>
    <xf numFmtId="164" fontId="8" fillId="0" borderId="0" xfId="1" applyFont="1"/>
    <xf numFmtId="164" fontId="9" fillId="0" borderId="0" xfId="1" applyFont="1"/>
    <xf numFmtId="164" fontId="10" fillId="0" borderId="0" xfId="1" applyFont="1"/>
    <xf numFmtId="164" fontId="11" fillId="0" borderId="0" xfId="1" applyFont="1"/>
    <xf numFmtId="164" fontId="12" fillId="0" borderId="0" xfId="1" applyFont="1"/>
    <xf numFmtId="164" fontId="13" fillId="2" borderId="0" xfId="1" applyFont="1" applyFill="1"/>
    <xf numFmtId="164" fontId="12" fillId="2" borderId="0" xfId="1" applyFont="1" applyFill="1"/>
    <xf numFmtId="167" fontId="12" fillId="2" borderId="0" xfId="1" applyNumberFormat="1" applyFont="1" applyFill="1"/>
    <xf numFmtId="164" fontId="12" fillId="4" borderId="0" xfId="1" applyFont="1" applyFill="1"/>
    <xf numFmtId="164" fontId="12" fillId="3" borderId="0" xfId="1" applyFont="1" applyFill="1"/>
    <xf numFmtId="164" fontId="12" fillId="5" borderId="0" xfId="1" applyFont="1" applyFill="1"/>
    <xf numFmtId="164" fontId="11" fillId="0" borderId="0" xfId="1" applyFont="1" applyAlignment="1">
      <alignment wrapText="1"/>
    </xf>
    <xf numFmtId="164" fontId="14" fillId="0" borderId="0" xfId="1" applyFont="1" applyAlignment="1">
      <alignment wrapText="1"/>
    </xf>
    <xf numFmtId="164" fontId="9" fillId="2" borderId="0" xfId="1" applyFont="1" applyFill="1"/>
    <xf numFmtId="165" fontId="9" fillId="2" borderId="0" xfId="1" applyNumberFormat="1" applyFont="1" applyFill="1"/>
    <xf numFmtId="165" fontId="9" fillId="2" borderId="0" xfId="1" applyNumberFormat="1" applyFont="1" applyFill="1" applyAlignment="1">
      <alignment horizontal="center"/>
    </xf>
    <xf numFmtId="164" fontId="8" fillId="2" borderId="0" xfId="1" applyFont="1" applyFill="1"/>
    <xf numFmtId="164" fontId="9" fillId="2" borderId="0" xfId="1" applyFont="1" applyFill="1" applyAlignment="1">
      <alignment horizontal="center"/>
    </xf>
    <xf numFmtId="49" fontId="9" fillId="2" borderId="0" xfId="1" applyNumberFormat="1" applyFont="1" applyFill="1" applyAlignment="1">
      <alignment horizontal="center"/>
    </xf>
    <xf numFmtId="165" fontId="9" fillId="4" borderId="0" xfId="1" applyNumberFormat="1" applyFont="1" applyFill="1"/>
    <xf numFmtId="164" fontId="9" fillId="3" borderId="0" xfId="1" applyFont="1" applyFill="1" applyAlignment="1">
      <alignment wrapText="1"/>
    </xf>
    <xf numFmtId="165" fontId="9" fillId="3" borderId="0" xfId="1" applyNumberFormat="1" applyFont="1" applyFill="1"/>
    <xf numFmtId="166" fontId="9" fillId="3" borderId="0" xfId="1" applyNumberFormat="1" applyFont="1" applyFill="1"/>
    <xf numFmtId="164" fontId="9" fillId="2" borderId="0" xfId="1" applyFont="1" applyFill="1" applyAlignment="1">
      <alignment wrapText="1"/>
    </xf>
    <xf numFmtId="166" fontId="9" fillId="2" borderId="0" xfId="1" applyNumberFormat="1" applyFont="1" applyFill="1"/>
    <xf numFmtId="164" fontId="9" fillId="5" borderId="0" xfId="1" applyFont="1" applyFill="1"/>
    <xf numFmtId="164" fontId="9" fillId="5" borderId="0" xfId="1" applyFont="1" applyFill="1" applyAlignment="1">
      <alignment wrapText="1"/>
    </xf>
    <xf numFmtId="165" fontId="9" fillId="5" borderId="0" xfId="1" applyNumberFormat="1" applyFont="1" applyFill="1"/>
    <xf numFmtId="166" fontId="9" fillId="5" borderId="0" xfId="1" applyNumberFormat="1" applyFont="1" applyFill="1"/>
    <xf numFmtId="164" fontId="9" fillId="6" borderId="0" xfId="1" applyFont="1" applyFill="1"/>
    <xf numFmtId="164" fontId="9" fillId="6" borderId="0" xfId="1" applyFont="1" applyFill="1" applyAlignment="1">
      <alignment wrapText="1"/>
    </xf>
    <xf numFmtId="165" fontId="9" fillId="6" borderId="0" xfId="1" applyNumberFormat="1" applyFont="1" applyFill="1"/>
    <xf numFmtId="166" fontId="9" fillId="6" borderId="0" xfId="1" applyNumberFormat="1" applyFont="1" applyFill="1"/>
    <xf numFmtId="164" fontId="9" fillId="0" borderId="0" xfId="1" applyFont="1" applyAlignment="1">
      <alignment horizontal="left" wrapText="1"/>
    </xf>
    <xf numFmtId="164" fontId="9" fillId="0" borderId="0" xfId="1" applyFont="1" applyAlignment="1">
      <alignment wrapText="1"/>
    </xf>
    <xf numFmtId="165" fontId="9" fillId="0" borderId="0" xfId="1" applyNumberFormat="1" applyFont="1" applyAlignment="1">
      <alignment wrapText="1"/>
    </xf>
    <xf numFmtId="166" fontId="9" fillId="0" borderId="0" xfId="1" applyNumberFormat="1" applyFont="1" applyAlignment="1">
      <alignment wrapText="1"/>
    </xf>
    <xf numFmtId="164" fontId="8" fillId="0" borderId="0" xfId="1" applyFont="1" applyAlignment="1">
      <alignment horizontal="right" wrapText="1"/>
    </xf>
    <xf numFmtId="164" fontId="8" fillId="0" borderId="0" xfId="1" applyFont="1" applyAlignment="1">
      <alignment wrapText="1"/>
    </xf>
    <xf numFmtId="165" fontId="8" fillId="0" borderId="0" xfId="1" applyNumberFormat="1" applyFont="1" applyAlignment="1">
      <alignment wrapText="1"/>
    </xf>
    <xf numFmtId="166" fontId="8" fillId="0" borderId="0" xfId="1" applyNumberFormat="1" applyFont="1" applyAlignment="1">
      <alignment wrapText="1"/>
    </xf>
    <xf numFmtId="0" fontId="15" fillId="0" borderId="0" xfId="0" applyFont="1"/>
    <xf numFmtId="0" fontId="16" fillId="0" borderId="0" xfId="0" applyFont="1"/>
    <xf numFmtId="164" fontId="8" fillId="5" borderId="0" xfId="1" applyFont="1" applyFill="1"/>
    <xf numFmtId="164" fontId="8" fillId="3" borderId="0" xfId="1" applyFont="1" applyFill="1"/>
    <xf numFmtId="49" fontId="9" fillId="3" borderId="0" xfId="1" applyNumberFormat="1" applyFont="1" applyFill="1" applyAlignment="1">
      <alignment horizontal="left" wrapText="1"/>
    </xf>
    <xf numFmtId="165" fontId="9" fillId="3" borderId="0" xfId="1" applyNumberFormat="1" applyFont="1" applyFill="1" applyAlignment="1">
      <alignment wrapText="1"/>
    </xf>
    <xf numFmtId="166" fontId="9" fillId="3" borderId="0" xfId="1" applyNumberFormat="1" applyFont="1" applyFill="1" applyAlignment="1">
      <alignment wrapText="1"/>
    </xf>
    <xf numFmtId="164" fontId="8" fillId="2" borderId="0" xfId="1" applyFont="1" applyFill="1" applyAlignment="1">
      <alignment wrapText="1"/>
    </xf>
    <xf numFmtId="165" fontId="9" fillId="2" borderId="0" xfId="1" applyNumberFormat="1" applyFont="1" applyFill="1" applyAlignment="1">
      <alignment wrapText="1"/>
    </xf>
    <xf numFmtId="166" fontId="9" fillId="2" borderId="0" xfId="1" applyNumberFormat="1" applyFont="1" applyFill="1" applyAlignment="1">
      <alignment wrapText="1"/>
    </xf>
    <xf numFmtId="164" fontId="8" fillId="0" borderId="0" xfId="1" applyFont="1" applyAlignment="1">
      <alignment horizontal="left" wrapText="1"/>
    </xf>
    <xf numFmtId="164" fontId="8" fillId="7" borderId="0" xfId="1" applyFont="1" applyFill="1"/>
    <xf numFmtId="164" fontId="9" fillId="7" borderId="0" xfId="1" applyFont="1" applyFill="1"/>
    <xf numFmtId="164" fontId="9" fillId="7" borderId="0" xfId="1" applyFont="1" applyFill="1" applyAlignment="1">
      <alignment wrapText="1"/>
    </xf>
    <xf numFmtId="165" fontId="9" fillId="7" borderId="0" xfId="1" applyNumberFormat="1" applyFont="1" applyFill="1"/>
    <xf numFmtId="166" fontId="9" fillId="7" borderId="0" xfId="1" applyNumberFormat="1" applyFont="1" applyFill="1"/>
    <xf numFmtId="164" fontId="8" fillId="8" borderId="0" xfId="1" applyFont="1" applyFill="1"/>
    <xf numFmtId="164" fontId="8" fillId="9" borderId="0" xfId="1" applyFont="1" applyFill="1"/>
    <xf numFmtId="164" fontId="9" fillId="9" borderId="0" xfId="1" applyFont="1" applyFill="1" applyAlignment="1">
      <alignment wrapText="1"/>
    </xf>
    <xf numFmtId="165" fontId="9" fillId="9" borderId="0" xfId="1" applyNumberFormat="1" applyFont="1" applyFill="1"/>
    <xf numFmtId="166" fontId="9" fillId="9" borderId="0" xfId="1" applyNumberFormat="1" applyFont="1" applyFill="1"/>
    <xf numFmtId="0" fontId="15" fillId="9" borderId="0" xfId="0" applyFont="1" applyFill="1"/>
    <xf numFmtId="164" fontId="17" fillId="0" borderId="0" xfId="1" applyFont="1" applyAlignment="1">
      <alignment wrapText="1"/>
    </xf>
    <xf numFmtId="164" fontId="16" fillId="0" borderId="0" xfId="1" applyFont="1" applyAlignment="1">
      <alignment horizontal="right" wrapText="1"/>
    </xf>
    <xf numFmtId="164" fontId="16" fillId="0" borderId="0" xfId="1" applyFont="1" applyAlignment="1">
      <alignment wrapText="1"/>
    </xf>
    <xf numFmtId="165" fontId="16" fillId="0" borderId="0" xfId="1" applyNumberFormat="1" applyFont="1" applyAlignment="1">
      <alignment wrapText="1"/>
    </xf>
    <xf numFmtId="166" fontId="17" fillId="0" borderId="0" xfId="1" applyNumberFormat="1" applyFont="1" applyAlignment="1">
      <alignment wrapText="1"/>
    </xf>
    <xf numFmtId="166" fontId="16" fillId="0" borderId="0" xfId="1" applyNumberFormat="1" applyFont="1" applyAlignment="1">
      <alignment wrapText="1"/>
    </xf>
    <xf numFmtId="164" fontId="17" fillId="0" borderId="0" xfId="1" applyFont="1" applyAlignment="1">
      <alignment horizontal="left" wrapText="1"/>
    </xf>
    <xf numFmtId="165" fontId="17" fillId="0" borderId="0" xfId="1" applyNumberFormat="1" applyFont="1" applyAlignment="1">
      <alignment wrapText="1"/>
    </xf>
    <xf numFmtId="4" fontId="9" fillId="3" borderId="0" xfId="1" applyNumberFormat="1" applyFont="1" applyFill="1"/>
    <xf numFmtId="4" fontId="9" fillId="2" borderId="0" xfId="1" applyNumberFormat="1" applyFont="1" applyFill="1"/>
    <xf numFmtId="4" fontId="9" fillId="5" borderId="0" xfId="1" applyNumberFormat="1" applyFont="1" applyFill="1"/>
    <xf numFmtId="4" fontId="9" fillId="0" borderId="0" xfId="1" applyNumberFormat="1" applyFont="1" applyAlignment="1">
      <alignment wrapText="1"/>
    </xf>
    <xf numFmtId="4" fontId="8" fillId="0" borderId="0" xfId="1" applyNumberFormat="1" applyFont="1" applyAlignment="1">
      <alignment wrapText="1"/>
    </xf>
    <xf numFmtId="4" fontId="9" fillId="7" borderId="0" xfId="1" applyNumberFormat="1" applyFont="1" applyFill="1"/>
    <xf numFmtId="49" fontId="9" fillId="2" borderId="0" xfId="1" applyNumberFormat="1" applyFont="1" applyFill="1" applyAlignment="1">
      <alignment horizontal="left" wrapText="1"/>
    </xf>
    <xf numFmtId="4" fontId="9" fillId="4" borderId="0" xfId="1" applyNumberFormat="1" applyFont="1" applyFill="1"/>
    <xf numFmtId="164" fontId="9" fillId="0" borderId="0" xfId="1" applyFont="1" applyAlignment="1">
      <alignment horizontal="center"/>
    </xf>
    <xf numFmtId="49" fontId="9" fillId="0" borderId="0" xfId="1" applyNumberFormat="1" applyFont="1" applyAlignment="1">
      <alignment horizontal="center"/>
    </xf>
    <xf numFmtId="166" fontId="9" fillId="0" borderId="0" xfId="1" applyNumberFormat="1" applyFont="1"/>
    <xf numFmtId="164" fontId="8" fillId="8" borderId="0" xfId="1" applyFont="1" applyFill="1" applyAlignment="1">
      <alignment horizontal="right" wrapText="1"/>
    </xf>
    <xf numFmtId="165" fontId="8" fillId="8" borderId="0" xfId="1" applyNumberFormat="1" applyFont="1" applyFill="1" applyAlignment="1">
      <alignment wrapText="1"/>
    </xf>
    <xf numFmtId="164" fontId="9" fillId="8" borderId="0" xfId="1" applyFont="1" applyFill="1" applyAlignment="1">
      <alignment wrapText="1"/>
    </xf>
    <xf numFmtId="164" fontId="9" fillId="8" borderId="0" xfId="1" applyFont="1" applyFill="1"/>
    <xf numFmtId="164" fontId="8" fillId="0" borderId="0" xfId="1" applyFont="1" applyAlignment="1">
      <alignment horizontal="center"/>
    </xf>
    <xf numFmtId="4" fontId="4" fillId="4" borderId="0" xfId="1" applyNumberFormat="1" applyFont="1" applyFill="1"/>
    <xf numFmtId="164" fontId="3" fillId="0" borderId="0" xfId="1" applyFont="1" applyAlignment="1">
      <alignment wrapText="1"/>
    </xf>
    <xf numFmtId="165" fontId="3" fillId="0" borderId="0" xfId="1" applyNumberFormat="1" applyFont="1" applyAlignment="1">
      <alignment wrapText="1"/>
    </xf>
    <xf numFmtId="4" fontId="3" fillId="0" borderId="0" xfId="1" applyNumberFormat="1" applyFont="1" applyAlignment="1">
      <alignment wrapText="1"/>
    </xf>
    <xf numFmtId="0" fontId="17" fillId="0" borderId="0" xfId="0" applyFont="1" applyAlignment="1">
      <alignment horizontal="left"/>
    </xf>
    <xf numFmtId="0" fontId="17" fillId="0" borderId="0" xfId="0" applyFont="1"/>
    <xf numFmtId="164" fontId="3" fillId="0" borderId="0" xfId="1" applyFont="1"/>
    <xf numFmtId="164" fontId="18" fillId="0" borderId="0" xfId="1" applyFont="1" applyAlignment="1">
      <alignment wrapText="1"/>
    </xf>
    <xf numFmtId="164" fontId="9" fillId="11" borderId="0" xfId="1" applyFont="1" applyFill="1" applyAlignment="1">
      <alignment wrapText="1"/>
    </xf>
    <xf numFmtId="164" fontId="9" fillId="11" borderId="0" xfId="1" applyFont="1" applyFill="1"/>
    <xf numFmtId="164" fontId="9" fillId="12" borderId="0" xfId="1" applyFont="1" applyFill="1" applyAlignment="1">
      <alignment wrapText="1"/>
    </xf>
    <xf numFmtId="165" fontId="9" fillId="12" borderId="0" xfId="1" applyNumberFormat="1" applyFont="1" applyFill="1"/>
    <xf numFmtId="164" fontId="9" fillId="12" borderId="0" xfId="1" applyFont="1" applyFill="1" applyAlignment="1">
      <alignment horizontal="left"/>
    </xf>
    <xf numFmtId="164" fontId="9" fillId="13" borderId="0" xfId="1" applyFont="1" applyFill="1" applyAlignment="1">
      <alignment wrapText="1"/>
    </xf>
    <xf numFmtId="165" fontId="9" fillId="13" borderId="0" xfId="1" applyNumberFormat="1" applyFont="1" applyFill="1"/>
    <xf numFmtId="164" fontId="9" fillId="15" borderId="0" xfId="1" applyFont="1" applyFill="1"/>
    <xf numFmtId="164" fontId="9" fillId="15" borderId="0" xfId="1" applyFont="1" applyFill="1" applyAlignment="1">
      <alignment wrapText="1"/>
    </xf>
    <xf numFmtId="165" fontId="9" fillId="15" borderId="0" xfId="1" applyNumberFormat="1" applyFont="1" applyFill="1"/>
    <xf numFmtId="44" fontId="5" fillId="0" borderId="0" xfId="1" applyNumberFormat="1" applyAlignment="1">
      <alignment horizontal="center" vertical="center"/>
    </xf>
    <xf numFmtId="44" fontId="10" fillId="0" borderId="0" xfId="1" applyNumberFormat="1" applyFont="1" applyAlignment="1">
      <alignment horizontal="center" vertical="center"/>
    </xf>
    <xf numFmtId="4" fontId="3" fillId="16" borderId="0" xfId="1" applyNumberFormat="1" applyFont="1" applyFill="1" applyAlignment="1">
      <alignment wrapText="1"/>
    </xf>
    <xf numFmtId="164" fontId="9" fillId="17" borderId="0" xfId="1" applyFont="1" applyFill="1" applyAlignment="1">
      <alignment wrapText="1"/>
    </xf>
    <xf numFmtId="165" fontId="9" fillId="17" borderId="0" xfId="1" applyNumberFormat="1" applyFont="1" applyFill="1"/>
    <xf numFmtId="4" fontId="4" fillId="17" borderId="0" xfId="1" applyNumberFormat="1" applyFont="1" applyFill="1"/>
    <xf numFmtId="165" fontId="8" fillId="18" borderId="0" xfId="1" applyNumberFormat="1" applyFont="1" applyFill="1" applyAlignment="1">
      <alignment wrapText="1"/>
    </xf>
    <xf numFmtId="164" fontId="9" fillId="19" borderId="0" xfId="1" applyFont="1" applyFill="1"/>
    <xf numFmtId="164" fontId="9" fillId="19" borderId="0" xfId="1" applyFont="1" applyFill="1" applyAlignment="1">
      <alignment wrapText="1"/>
    </xf>
    <xf numFmtId="165" fontId="9" fillId="19" borderId="0" xfId="1" applyNumberFormat="1" applyFont="1" applyFill="1"/>
    <xf numFmtId="4" fontId="4" fillId="6" borderId="0" xfId="1" applyNumberFormat="1" applyFont="1" applyFill="1"/>
    <xf numFmtId="4" fontId="18" fillId="16" borderId="0" xfId="1" applyNumberFormat="1" applyFont="1" applyFill="1" applyAlignment="1">
      <alignment wrapText="1"/>
    </xf>
    <xf numFmtId="0" fontId="19" fillId="0" borderId="0" xfId="0" applyFont="1"/>
    <xf numFmtId="164" fontId="9" fillId="12" borderId="0" xfId="1" applyFont="1" applyFill="1" applyBorder="1" applyAlignment="1">
      <alignment wrapText="1"/>
    </xf>
    <xf numFmtId="165" fontId="9" fillId="12" borderId="0" xfId="1" applyNumberFormat="1" applyFont="1" applyFill="1" applyBorder="1"/>
    <xf numFmtId="164" fontId="9" fillId="12" borderId="0" xfId="1" applyFont="1" applyFill="1" applyBorder="1" applyAlignment="1">
      <alignment horizontal="left"/>
    </xf>
    <xf numFmtId="164" fontId="9" fillId="18" borderId="0" xfId="1" applyFont="1" applyFill="1" applyAlignment="1">
      <alignment wrapText="1"/>
    </xf>
    <xf numFmtId="166" fontId="8" fillId="18" borderId="0" xfId="1" applyNumberFormat="1" applyFont="1" applyFill="1" applyAlignment="1">
      <alignment wrapText="1"/>
    </xf>
    <xf numFmtId="164" fontId="9" fillId="14" borderId="0" xfId="1" applyFont="1" applyFill="1" applyAlignment="1">
      <alignment wrapText="1"/>
    </xf>
    <xf numFmtId="164" fontId="9" fillId="14" borderId="0" xfId="1" applyFont="1" applyFill="1" applyAlignment="1">
      <alignment horizontal="left" wrapText="1"/>
    </xf>
    <xf numFmtId="165" fontId="8" fillId="14" borderId="0" xfId="1" applyNumberFormat="1" applyFont="1" applyFill="1" applyAlignment="1">
      <alignment wrapText="1"/>
    </xf>
    <xf numFmtId="164" fontId="9" fillId="21" borderId="0" xfId="1" applyFont="1" applyFill="1" applyAlignment="1">
      <alignment wrapText="1"/>
    </xf>
    <xf numFmtId="166" fontId="9" fillId="21" borderId="0" xfId="1" applyNumberFormat="1" applyFont="1" applyFill="1" applyAlignment="1">
      <alignment wrapText="1"/>
    </xf>
    <xf numFmtId="164" fontId="9" fillId="21" borderId="0" xfId="1" applyFont="1" applyFill="1" applyAlignment="1">
      <alignment horizontal="right" wrapText="1"/>
    </xf>
    <xf numFmtId="165" fontId="9" fillId="21" borderId="0" xfId="1" applyNumberFormat="1" applyFont="1" applyFill="1" applyAlignment="1">
      <alignment wrapText="1"/>
    </xf>
    <xf numFmtId="164" fontId="9" fillId="10" borderId="0" xfId="1" applyFont="1" applyFill="1" applyAlignment="1">
      <alignment horizontal="left" wrapText="1"/>
    </xf>
    <xf numFmtId="165" fontId="9" fillId="10" borderId="0" xfId="1" applyNumberFormat="1" applyFont="1" applyFill="1" applyAlignment="1">
      <alignment horizontal="left"/>
    </xf>
    <xf numFmtId="164" fontId="8" fillId="22" borderId="0" xfId="1" applyFont="1" applyFill="1"/>
    <xf numFmtId="164" fontId="9" fillId="22" borderId="0" xfId="1" applyFont="1" applyFill="1" applyAlignment="1">
      <alignment horizontal="left" wrapText="1"/>
    </xf>
    <xf numFmtId="165" fontId="9" fillId="22" borderId="0" xfId="1" applyNumberFormat="1" applyFont="1" applyFill="1" applyAlignment="1">
      <alignment horizontal="left"/>
    </xf>
    <xf numFmtId="166" fontId="9" fillId="22" borderId="0" xfId="1" applyNumberFormat="1" applyFont="1" applyFill="1"/>
    <xf numFmtId="166" fontId="9" fillId="21" borderId="0" xfId="1" applyNumberFormat="1" applyFont="1" applyFill="1"/>
    <xf numFmtId="165" fontId="9" fillId="11" borderId="0" xfId="1" applyNumberFormat="1" applyFont="1" applyFill="1" applyAlignment="1">
      <alignment wrapText="1"/>
    </xf>
    <xf numFmtId="166" fontId="9" fillId="11" borderId="0" xfId="1" applyNumberFormat="1" applyFont="1" applyFill="1" applyAlignment="1">
      <alignment wrapText="1"/>
    </xf>
    <xf numFmtId="43" fontId="9" fillId="19" borderId="0" xfId="6" applyFont="1" applyFill="1" applyAlignment="1">
      <alignment horizontal="right" wrapText="1"/>
    </xf>
    <xf numFmtId="164" fontId="9" fillId="15" borderId="0" xfId="1" applyFont="1" applyFill="1" applyBorder="1"/>
    <xf numFmtId="164" fontId="9" fillId="15" borderId="0" xfId="1" applyFont="1" applyFill="1" applyBorder="1" applyAlignment="1">
      <alignment wrapText="1"/>
    </xf>
    <xf numFmtId="165" fontId="9" fillId="15" borderId="0" xfId="1" applyNumberFormat="1" applyFont="1" applyFill="1" applyBorder="1"/>
    <xf numFmtId="165" fontId="9" fillId="0" borderId="0" xfId="1" applyNumberFormat="1" applyFont="1" applyAlignment="1">
      <alignment horizontal="left" wrapText="1"/>
    </xf>
    <xf numFmtId="164" fontId="8" fillId="21" borderId="0" xfId="1" applyFont="1" applyFill="1" applyAlignment="1">
      <alignment horizontal="right" wrapText="1"/>
    </xf>
    <xf numFmtId="165" fontId="8" fillId="21" borderId="0" xfId="1" applyNumberFormat="1" applyFont="1" applyFill="1" applyAlignment="1">
      <alignment wrapText="1"/>
    </xf>
    <xf numFmtId="166" fontId="8" fillId="21" borderId="0" xfId="1" applyNumberFormat="1" applyFont="1" applyFill="1" applyAlignment="1">
      <alignment wrapText="1"/>
    </xf>
    <xf numFmtId="164" fontId="8" fillId="21" borderId="0" xfId="1" applyFont="1" applyFill="1"/>
    <xf numFmtId="164" fontId="9" fillId="20" borderId="0" xfId="1" applyFont="1" applyFill="1" applyAlignment="1">
      <alignment horizontal="left" wrapText="1"/>
    </xf>
    <xf numFmtId="165" fontId="9" fillId="20" borderId="0" xfId="1" applyNumberFormat="1" applyFont="1" applyFill="1" applyAlignment="1">
      <alignment horizontal="left" wrapText="1"/>
    </xf>
    <xf numFmtId="4" fontId="8" fillId="20" borderId="0" xfId="1" applyNumberFormat="1" applyFont="1" applyFill="1" applyAlignment="1">
      <alignment horizontal="left" wrapText="1"/>
    </xf>
    <xf numFmtId="166" fontId="8" fillId="20" borderId="0" xfId="1" applyNumberFormat="1" applyFont="1" applyFill="1" applyAlignment="1">
      <alignment horizontal="left" wrapText="1"/>
    </xf>
    <xf numFmtId="164" fontId="9" fillId="20" borderId="0" xfId="1" applyFont="1" applyFill="1" applyAlignment="1">
      <alignment wrapText="1"/>
    </xf>
    <xf numFmtId="165" fontId="9" fillId="20" borderId="0" xfId="1" applyNumberFormat="1" applyFont="1" applyFill="1" applyAlignment="1">
      <alignment wrapText="1"/>
    </xf>
    <xf numFmtId="166" fontId="9" fillId="20" borderId="0" xfId="1" applyNumberFormat="1" applyFont="1" applyFill="1" applyAlignment="1">
      <alignment wrapText="1"/>
    </xf>
    <xf numFmtId="164" fontId="8" fillId="20" borderId="0" xfId="1" applyFont="1" applyFill="1"/>
    <xf numFmtId="164" fontId="9" fillId="23" borderId="0" xfId="1" applyFont="1" applyFill="1" applyAlignment="1">
      <alignment wrapText="1"/>
    </xf>
    <xf numFmtId="165" fontId="9" fillId="23" borderId="0" xfId="1" applyNumberFormat="1" applyFont="1" applyFill="1" applyAlignment="1">
      <alignment wrapText="1"/>
    </xf>
    <xf numFmtId="166" fontId="9" fillId="23" borderId="0" xfId="1" applyNumberFormat="1" applyFont="1" applyFill="1" applyAlignment="1">
      <alignment wrapText="1"/>
    </xf>
    <xf numFmtId="164" fontId="8" fillId="23" borderId="0" xfId="1" applyFont="1" applyFill="1"/>
    <xf numFmtId="164" fontId="9" fillId="20" borderId="0" xfId="1" applyFont="1" applyFill="1" applyAlignment="1">
      <alignment horizontal="center"/>
    </xf>
    <xf numFmtId="165" fontId="3" fillId="2" borderId="0" xfId="1" applyNumberFormat="1" applyFont="1" applyFill="1"/>
    <xf numFmtId="165" fontId="4" fillId="2" borderId="0" xfId="1" applyNumberFormat="1" applyFont="1" applyFill="1" applyAlignment="1">
      <alignment horizontal="center"/>
    </xf>
    <xf numFmtId="49" fontId="4" fillId="2" borderId="0" xfId="1" applyNumberFormat="1" applyFont="1" applyFill="1" applyAlignment="1">
      <alignment horizontal="center"/>
    </xf>
    <xf numFmtId="4" fontId="4" fillId="3" borderId="0" xfId="1" applyNumberFormat="1" applyFont="1" applyFill="1"/>
    <xf numFmtId="4" fontId="4" fillId="2" borderId="0" xfId="1" applyNumberFormat="1" applyFont="1" applyFill="1"/>
    <xf numFmtId="4" fontId="4" fillId="19" borderId="0" xfId="1" applyNumberFormat="1" applyFont="1" applyFill="1"/>
    <xf numFmtId="4" fontId="4" fillId="5" borderId="0" xfId="1" applyNumberFormat="1" applyFont="1" applyFill="1"/>
    <xf numFmtId="4" fontId="4" fillId="7" borderId="0" xfId="1" applyNumberFormat="1" applyFont="1" applyFill="1"/>
    <xf numFmtId="4" fontId="4" fillId="0" borderId="0" xfId="1" applyNumberFormat="1" applyFont="1" applyAlignment="1">
      <alignment wrapText="1"/>
    </xf>
    <xf numFmtId="4" fontId="4" fillId="16" borderId="0" xfId="1" applyNumberFormat="1" applyFont="1" applyFill="1" applyAlignment="1">
      <alignment wrapText="1"/>
    </xf>
    <xf numFmtId="4" fontId="21" fillId="0" borderId="0" xfId="1" applyNumberFormat="1" applyFont="1" applyAlignment="1">
      <alignment wrapText="1"/>
    </xf>
    <xf numFmtId="4" fontId="18" fillId="0" borderId="0" xfId="1" applyNumberFormat="1" applyFont="1" applyAlignment="1">
      <alignment wrapText="1"/>
    </xf>
    <xf numFmtId="4" fontId="21" fillId="16" borderId="0" xfId="0" applyNumberFormat="1" applyFont="1" applyFill="1"/>
    <xf numFmtId="4" fontId="21" fillId="0" borderId="0" xfId="0" applyNumberFormat="1" applyFont="1"/>
    <xf numFmtId="168" fontId="4" fillId="19" borderId="0" xfId="1" applyNumberFormat="1" applyFont="1" applyFill="1"/>
    <xf numFmtId="4" fontId="4" fillId="3" borderId="0" xfId="1" applyNumberFormat="1" applyFont="1" applyFill="1" applyAlignment="1">
      <alignment wrapText="1"/>
    </xf>
    <xf numFmtId="4" fontId="4" fillId="2" borderId="0" xfId="1" applyNumberFormat="1" applyFont="1" applyFill="1" applyAlignment="1">
      <alignment wrapText="1"/>
    </xf>
    <xf numFmtId="4" fontId="4" fillId="21" borderId="0" xfId="1" applyNumberFormat="1" applyFont="1" applyFill="1" applyAlignment="1">
      <alignment wrapText="1"/>
    </xf>
    <xf numFmtId="4" fontId="4" fillId="13" borderId="0" xfId="1" applyNumberFormat="1" applyFont="1" applyFill="1"/>
    <xf numFmtId="4" fontId="4" fillId="12" borderId="0" xfId="1" applyNumberFormat="1" applyFont="1" applyFill="1"/>
    <xf numFmtId="4" fontId="4" fillId="15" borderId="0" xfId="1" applyNumberFormat="1" applyFont="1" applyFill="1" applyBorder="1"/>
    <xf numFmtId="4" fontId="4" fillId="12" borderId="0" xfId="1" applyNumberFormat="1" applyFont="1" applyFill="1" applyBorder="1"/>
    <xf numFmtId="4" fontId="4" fillId="15" borderId="0" xfId="1" applyNumberFormat="1" applyFont="1" applyFill="1"/>
    <xf numFmtId="4" fontId="4" fillId="9" borderId="0" xfId="1" applyNumberFormat="1" applyFont="1" applyFill="1"/>
    <xf numFmtId="4" fontId="22" fillId="16" borderId="0" xfId="0" applyNumberFormat="1" applyFont="1" applyFill="1"/>
    <xf numFmtId="4" fontId="18" fillId="16" borderId="0" xfId="0" applyNumberFormat="1" applyFont="1" applyFill="1"/>
    <xf numFmtId="4" fontId="22" fillId="0" borderId="0" xfId="0" applyNumberFormat="1" applyFont="1"/>
    <xf numFmtId="4" fontId="4" fillId="14" borderId="0" xfId="1" applyNumberFormat="1" applyFont="1" applyFill="1" applyAlignment="1">
      <alignment wrapText="1"/>
    </xf>
    <xf numFmtId="4" fontId="4" fillId="18" borderId="0" xfId="1" applyNumberFormat="1" applyFont="1" applyFill="1" applyAlignment="1">
      <alignment wrapText="1"/>
    </xf>
    <xf numFmtId="4" fontId="4" fillId="20" borderId="0" xfId="1" applyNumberFormat="1" applyFont="1" applyFill="1" applyAlignment="1">
      <alignment horizontal="right" wrapText="1"/>
    </xf>
    <xf numFmtId="43" fontId="4" fillId="19" borderId="0" xfId="6" applyFont="1" applyFill="1" applyAlignment="1">
      <alignment horizontal="right" wrapText="1"/>
    </xf>
    <xf numFmtId="4" fontId="4" fillId="11" borderId="0" xfId="1" applyNumberFormat="1" applyFont="1" applyFill="1" applyAlignment="1">
      <alignment wrapText="1"/>
    </xf>
    <xf numFmtId="4" fontId="4" fillId="8" borderId="0" xfId="1" applyNumberFormat="1" applyFont="1" applyFill="1" applyAlignment="1">
      <alignment wrapText="1"/>
    </xf>
    <xf numFmtId="4" fontId="4" fillId="0" borderId="0" xfId="1" applyNumberFormat="1" applyFont="1" applyAlignment="1">
      <alignment horizontal="right" wrapText="1"/>
    </xf>
    <xf numFmtId="4" fontId="4" fillId="20" borderId="0" xfId="1" applyNumberFormat="1" applyFont="1" applyFill="1" applyAlignment="1">
      <alignment wrapText="1"/>
    </xf>
    <xf numFmtId="4" fontId="4" fillId="23" borderId="0" xfId="1" applyNumberFormat="1" applyFont="1" applyFill="1" applyAlignment="1">
      <alignment wrapText="1"/>
    </xf>
    <xf numFmtId="0" fontId="18" fillId="0" borderId="0" xfId="0" applyFont="1"/>
    <xf numFmtId="164" fontId="4" fillId="0" borderId="0" xfId="1" applyFont="1" applyAlignment="1">
      <alignment horizontal="center"/>
    </xf>
    <xf numFmtId="164" fontId="23" fillId="0" borderId="0" xfId="1" applyFont="1"/>
    <xf numFmtId="164" fontId="9" fillId="18" borderId="0" xfId="1" applyFont="1" applyFill="1" applyAlignment="1">
      <alignment horizontal="left" wrapText="1"/>
    </xf>
    <xf numFmtId="164" fontId="8" fillId="18" borderId="0" xfId="1" applyFont="1" applyFill="1"/>
    <xf numFmtId="165" fontId="21" fillId="0" borderId="0" xfId="1" applyNumberFormat="1" applyFont="1" applyAlignment="1">
      <alignment wrapText="1"/>
    </xf>
    <xf numFmtId="165" fontId="24" fillId="0" borderId="0" xfId="1" applyNumberFormat="1" applyFont="1" applyAlignment="1">
      <alignment wrapText="1"/>
    </xf>
    <xf numFmtId="168" fontId="18" fillId="0" borderId="0" xfId="1" applyNumberFormat="1" applyFont="1" applyAlignment="1">
      <alignment wrapText="1"/>
    </xf>
    <xf numFmtId="4" fontId="25" fillId="0" borderId="0" xfId="1" applyNumberFormat="1" applyFont="1" applyAlignment="1">
      <alignment wrapText="1"/>
    </xf>
    <xf numFmtId="165" fontId="25" fillId="0" borderId="0" xfId="1" applyNumberFormat="1" applyFont="1" applyAlignment="1">
      <alignment wrapText="1"/>
    </xf>
    <xf numFmtId="4" fontId="4" fillId="22" borderId="0" xfId="1" applyNumberFormat="1" applyFont="1" applyFill="1" applyAlignment="1">
      <alignment horizontal="right"/>
    </xf>
    <xf numFmtId="4" fontId="4" fillId="10" borderId="0" xfId="1" applyNumberFormat="1" applyFont="1" applyFill="1" applyAlignment="1">
      <alignment horizontal="right"/>
    </xf>
    <xf numFmtId="168" fontId="4" fillId="21" borderId="0" xfId="1" applyNumberFormat="1" applyFont="1" applyFill="1" applyAlignment="1">
      <alignment wrapText="1"/>
    </xf>
    <xf numFmtId="168" fontId="4" fillId="0" borderId="0" xfId="1" applyNumberFormat="1" applyFont="1" applyAlignment="1">
      <alignment wrapText="1"/>
    </xf>
    <xf numFmtId="0" fontId="22" fillId="0" borderId="0" xfId="0" applyFont="1"/>
    <xf numFmtId="4" fontId="4" fillId="21" borderId="0" xfId="1" applyNumberFormat="1" applyFont="1" applyFill="1" applyAlignment="1">
      <alignment horizontal="right" wrapText="1"/>
    </xf>
    <xf numFmtId="165" fontId="9" fillId="18" borderId="0" xfId="1" applyNumberFormat="1" applyFont="1" applyFill="1" applyAlignment="1">
      <alignment horizontal="left" wrapText="1"/>
    </xf>
    <xf numFmtId="167" fontId="4" fillId="2" borderId="0" xfId="1" applyNumberFormat="1" applyFont="1" applyFill="1" applyAlignment="1">
      <alignment horizontal="center"/>
    </xf>
    <xf numFmtId="164" fontId="4" fillId="0" borderId="0" xfId="1" applyFont="1"/>
    <xf numFmtId="4" fontId="4" fillId="18" borderId="0" xfId="1" applyNumberFormat="1" applyFont="1" applyFill="1" applyAlignment="1">
      <alignment horizontal="right" wrapText="1"/>
    </xf>
    <xf numFmtId="4" fontId="8" fillId="18" borderId="0" xfId="1" applyNumberFormat="1" applyFont="1" applyFill="1" applyAlignment="1">
      <alignment horizontal="left" wrapText="1"/>
    </xf>
    <xf numFmtId="166" fontId="8" fillId="18" borderId="0" xfId="1" applyNumberFormat="1" applyFont="1" applyFill="1" applyAlignment="1">
      <alignment horizontal="left" wrapText="1"/>
    </xf>
    <xf numFmtId="164" fontId="9" fillId="24" borderId="0" xfId="1" applyFont="1" applyFill="1" applyAlignment="1">
      <alignment horizontal="left" wrapText="1"/>
    </xf>
    <xf numFmtId="4" fontId="8" fillId="24" borderId="0" xfId="1" applyNumberFormat="1" applyFont="1" applyFill="1" applyAlignment="1">
      <alignment horizontal="left" wrapText="1"/>
    </xf>
    <xf numFmtId="166" fontId="8" fillId="24" borderId="0" xfId="1" applyNumberFormat="1" applyFont="1" applyFill="1" applyAlignment="1">
      <alignment horizontal="left" wrapText="1"/>
    </xf>
    <xf numFmtId="170" fontId="4" fillId="19" borderId="0" xfId="6" applyNumberFormat="1" applyFont="1" applyFill="1" applyAlignment="1">
      <alignment horizontal="right"/>
    </xf>
    <xf numFmtId="49" fontId="10" fillId="0" borderId="0" xfId="1" applyNumberFormat="1" applyFont="1" applyAlignment="1">
      <alignment horizontal="right"/>
    </xf>
    <xf numFmtId="49" fontId="9" fillId="0" borderId="0" xfId="1" applyNumberFormat="1" applyFont="1" applyAlignment="1">
      <alignment horizontal="right"/>
    </xf>
    <xf numFmtId="171" fontId="10" fillId="0" borderId="0" xfId="1" applyNumberFormat="1" applyFont="1"/>
    <xf numFmtId="172" fontId="10" fillId="0" borderId="0" xfId="1" applyNumberFormat="1" applyFont="1" applyAlignment="1">
      <alignment horizontal="right"/>
    </xf>
    <xf numFmtId="172" fontId="8" fillId="0" borderId="0" xfId="1" applyNumberFormat="1" applyFont="1"/>
    <xf numFmtId="172" fontId="26" fillId="0" borderId="0" xfId="1" applyNumberFormat="1" applyFont="1" applyAlignment="1">
      <alignment horizontal="right"/>
    </xf>
    <xf numFmtId="171" fontId="3" fillId="0" borderId="0" xfId="1" applyNumberFormat="1" applyFont="1"/>
    <xf numFmtId="171" fontId="26" fillId="0" borderId="0" xfId="1" applyNumberFormat="1" applyFont="1"/>
    <xf numFmtId="172" fontId="10" fillId="0" borderId="0" xfId="1" applyNumberFormat="1" applyFont="1"/>
    <xf numFmtId="166" fontId="9" fillId="16" borderId="0" xfId="1" applyNumberFormat="1" applyFont="1" applyFill="1" applyAlignment="1">
      <alignment wrapText="1"/>
    </xf>
    <xf numFmtId="2" fontId="4" fillId="0" borderId="0" xfId="1" applyNumberFormat="1" applyFont="1" applyAlignment="1">
      <alignment wrapText="1"/>
    </xf>
    <xf numFmtId="0" fontId="27" fillId="0" borderId="0" xfId="0" applyFont="1"/>
    <xf numFmtId="164" fontId="16" fillId="0" borderId="0" xfId="1" applyFont="1"/>
    <xf numFmtId="164" fontId="17" fillId="0" borderId="0" xfId="1" applyFont="1"/>
    <xf numFmtId="4" fontId="16" fillId="0" borderId="0" xfId="0" applyNumberFormat="1" applyFont="1"/>
    <xf numFmtId="0" fontId="28" fillId="0" borderId="0" xfId="0" applyFont="1"/>
    <xf numFmtId="0" fontId="28" fillId="0" borderId="5" xfId="0" applyFont="1" applyBorder="1" applyAlignment="1">
      <alignment horizontal="center"/>
    </xf>
    <xf numFmtId="0" fontId="16" fillId="0" borderId="5" xfId="0" applyFont="1" applyBorder="1"/>
    <xf numFmtId="0" fontId="29" fillId="0" borderId="0" xfId="0" applyFont="1"/>
    <xf numFmtId="0" fontId="29" fillId="0" borderId="5" xfId="0" applyFont="1" applyBorder="1"/>
    <xf numFmtId="49" fontId="29" fillId="0" borderId="5" xfId="0" applyNumberFormat="1" applyFont="1" applyBorder="1" applyAlignment="1">
      <alignment horizontal="right"/>
    </xf>
    <xf numFmtId="164" fontId="3" fillId="0" borderId="0" xfId="1" applyFont="1" applyAlignment="1">
      <alignment horizontal="right"/>
    </xf>
    <xf numFmtId="168" fontId="18" fillId="0" borderId="0" xfId="1" applyNumberFormat="1" applyFont="1" applyAlignment="1">
      <alignment horizontal="right" wrapText="1"/>
    </xf>
    <xf numFmtId="49" fontId="18" fillId="0" borderId="0" xfId="6" applyNumberFormat="1" applyFont="1" applyFill="1" applyAlignment="1">
      <alignment horizontal="right" wrapText="1"/>
    </xf>
    <xf numFmtId="170" fontId="4" fillId="21" borderId="0" xfId="1" applyNumberFormat="1" applyFont="1" applyFill="1" applyAlignment="1">
      <alignment horizontal="right" wrapText="1"/>
    </xf>
    <xf numFmtId="0" fontId="17" fillId="0" borderId="0" xfId="0" applyFont="1" applyAlignment="1">
      <alignment horizontal="center"/>
    </xf>
    <xf numFmtId="0" fontId="17" fillId="0" borderId="4" xfId="0" applyFont="1" applyBorder="1" applyAlignment="1">
      <alignment horizontal="left"/>
    </xf>
    <xf numFmtId="0" fontId="30" fillId="0" borderId="0" xfId="7"/>
    <xf numFmtId="0" fontId="31" fillId="0" borderId="0" xfId="7" applyFont="1" applyAlignment="1">
      <alignment horizontal="center"/>
    </xf>
    <xf numFmtId="4" fontId="21" fillId="0" borderId="0" xfId="7" applyNumberFormat="1" applyFont="1"/>
    <xf numFmtId="0" fontId="21" fillId="0" borderId="0" xfId="7" applyFont="1"/>
    <xf numFmtId="0" fontId="0" fillId="0" borderId="0" xfId="0" applyAlignment="1">
      <alignment wrapText="1"/>
    </xf>
    <xf numFmtId="0" fontId="18" fillId="0" borderId="5" xfId="8" applyFont="1" applyBorder="1" applyAlignment="1">
      <alignment horizontal="center" wrapText="1"/>
    </xf>
    <xf numFmtId="4" fontId="18" fillId="0" borderId="5" xfId="7" applyNumberFormat="1" applyFont="1" applyBorder="1"/>
    <xf numFmtId="4" fontId="21" fillId="0" borderId="5" xfId="7" applyNumberFormat="1" applyFont="1" applyBorder="1"/>
    <xf numFmtId="2" fontId="10" fillId="0" borderId="0" xfId="1" applyNumberFormat="1" applyFont="1"/>
    <xf numFmtId="0" fontId="17" fillId="20" borderId="0" xfId="0" applyFont="1" applyFill="1"/>
    <xf numFmtId="4" fontId="18" fillId="20" borderId="0" xfId="0" applyNumberFormat="1" applyFont="1" applyFill="1"/>
    <xf numFmtId="164" fontId="4" fillId="9" borderId="0" xfId="1" applyFont="1" applyFill="1" applyAlignment="1">
      <alignment wrapText="1"/>
    </xf>
    <xf numFmtId="165" fontId="9" fillId="25" borderId="0" xfId="1" applyNumberFormat="1" applyFont="1" applyFill="1" applyAlignment="1">
      <alignment horizontal="left" wrapText="1"/>
    </xf>
    <xf numFmtId="4" fontId="4" fillId="25" borderId="0" xfId="1" applyNumberFormat="1" applyFont="1" applyFill="1" applyAlignment="1">
      <alignment horizontal="right" wrapText="1"/>
    </xf>
    <xf numFmtId="0" fontId="17" fillId="0" borderId="0" xfId="0" applyFont="1" applyAlignment="1">
      <alignment horizontal="left" wrapText="1"/>
    </xf>
    <xf numFmtId="164" fontId="17" fillId="0" borderId="0" xfId="1" applyFont="1" applyAlignment="1">
      <alignment horizontal="center"/>
    </xf>
    <xf numFmtId="0" fontId="16" fillId="0" borderId="0" xfId="0" applyFont="1" applyAlignment="1">
      <alignment wrapText="1"/>
    </xf>
    <xf numFmtId="4" fontId="0" fillId="0" borderId="5" xfId="0" applyNumberFormat="1" applyBorder="1"/>
    <xf numFmtId="4" fontId="27" fillId="0" borderId="5" xfId="0" applyNumberFormat="1" applyFont="1" applyBorder="1"/>
    <xf numFmtId="170" fontId="18" fillId="0" borderId="0" xfId="6" applyNumberFormat="1" applyFont="1" applyFill="1" applyAlignment="1">
      <alignment horizontal="right" wrapText="1"/>
    </xf>
    <xf numFmtId="2" fontId="18" fillId="0" borderId="0" xfId="6" applyNumberFormat="1" applyFont="1" applyFill="1" applyAlignment="1">
      <alignment horizontal="right" wrapText="1"/>
    </xf>
    <xf numFmtId="2" fontId="18" fillId="0" borderId="0" xfId="1" applyNumberFormat="1" applyFont="1" applyAlignment="1">
      <alignment horizontal="right" wrapText="1"/>
    </xf>
    <xf numFmtId="2" fontId="4" fillId="21" borderId="0" xfId="1" applyNumberFormat="1" applyFont="1" applyFill="1" applyAlignment="1">
      <alignment horizontal="right" wrapText="1"/>
    </xf>
    <xf numFmtId="165" fontId="8" fillId="25" borderId="0" xfId="1" applyNumberFormat="1" applyFont="1" applyFill="1" applyAlignment="1">
      <alignment wrapText="1"/>
    </xf>
    <xf numFmtId="4" fontId="4" fillId="25" borderId="0" xfId="1" applyNumberFormat="1" applyFont="1" applyFill="1" applyAlignment="1">
      <alignment wrapText="1"/>
    </xf>
    <xf numFmtId="170" fontId="4" fillId="19" borderId="0" xfId="6" applyNumberFormat="1" applyFont="1" applyFill="1" applyAlignment="1">
      <alignment horizontal="right" wrapText="1"/>
    </xf>
    <xf numFmtId="4" fontId="28" fillId="0" borderId="5" xfId="0" applyNumberFormat="1" applyFont="1" applyBorder="1" applyAlignment="1">
      <alignment wrapText="1"/>
    </xf>
    <xf numFmtId="0" fontId="32" fillId="0" borderId="0" xfId="0" applyFont="1"/>
    <xf numFmtId="4" fontId="28" fillId="0" borderId="5" xfId="0" applyNumberFormat="1" applyFont="1" applyBorder="1" applyAlignment="1">
      <alignment wrapText="1"/>
    </xf>
    <xf numFmtId="0" fontId="16" fillId="0" borderId="5" xfId="0" applyFont="1" applyBorder="1"/>
    <xf numFmtId="0" fontId="28" fillId="16" borderId="5" xfId="0" applyFont="1" applyFill="1" applyBorder="1" applyAlignment="1">
      <alignment horizontal="center" wrapText="1"/>
    </xf>
    <xf numFmtId="4" fontId="16" fillId="0" borderId="5" xfId="0" applyNumberFormat="1" applyFont="1" applyBorder="1" applyAlignment="1">
      <alignment wrapText="1"/>
    </xf>
    <xf numFmtId="0" fontId="28" fillId="0" borderId="5" xfId="0" applyFont="1" applyBorder="1"/>
    <xf numFmtId="164" fontId="17" fillId="0" borderId="0" xfId="1" applyFont="1" applyAlignment="1">
      <alignment horizontal="center"/>
    </xf>
    <xf numFmtId="0" fontId="29" fillId="0" borderId="5" xfId="0" applyFont="1" applyBorder="1"/>
    <xf numFmtId="0" fontId="29" fillId="0" borderId="5" xfId="0" applyFont="1" applyBorder="1" applyAlignment="1">
      <alignment wrapText="1"/>
    </xf>
    <xf numFmtId="0" fontId="16" fillId="0" borderId="0" xfId="0" applyFont="1" applyAlignment="1">
      <alignment wrapText="1"/>
    </xf>
    <xf numFmtId="0" fontId="29" fillId="0" borderId="1" xfId="0" applyFont="1" applyBorder="1" applyAlignment="1">
      <alignment wrapText="1"/>
    </xf>
    <xf numFmtId="0" fontId="29" fillId="0" borderId="2" xfId="0" applyFont="1" applyBorder="1" applyAlignment="1">
      <alignment wrapText="1"/>
    </xf>
    <xf numFmtId="0" fontId="29" fillId="0" borderId="3" xfId="0" applyFont="1" applyBorder="1" applyAlignment="1">
      <alignment wrapText="1"/>
    </xf>
    <xf numFmtId="4" fontId="16" fillId="0" borderId="1" xfId="0" applyNumberFormat="1" applyFont="1" applyBorder="1"/>
    <xf numFmtId="4" fontId="16" fillId="0" borderId="3" xfId="0" applyNumberFormat="1" applyFont="1" applyBorder="1"/>
    <xf numFmtId="0" fontId="28" fillId="0" borderId="1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9" fillId="0" borderId="1" xfId="0" applyFont="1" applyBorder="1"/>
    <xf numFmtId="0" fontId="29" fillId="0" borderId="2" xfId="0" applyFont="1" applyBorder="1"/>
    <xf numFmtId="0" fontId="29" fillId="0" borderId="3" xfId="0" applyFont="1" applyBorder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6" fillId="0" borderId="0" xfId="0" applyFont="1"/>
    <xf numFmtId="0" fontId="18" fillId="0" borderId="1" xfId="7" applyFont="1" applyBorder="1"/>
    <xf numFmtId="0" fontId="18" fillId="0" borderId="2" xfId="7" applyFont="1" applyBorder="1"/>
    <xf numFmtId="0" fontId="18" fillId="0" borderId="3" xfId="7" applyFont="1" applyBorder="1"/>
    <xf numFmtId="0" fontId="18" fillId="0" borderId="1" xfId="7" applyFont="1" applyBorder="1" applyAlignment="1">
      <alignment horizontal="left"/>
    </xf>
    <xf numFmtId="0" fontId="18" fillId="0" borderId="2" xfId="7" applyFont="1" applyBorder="1" applyAlignment="1">
      <alignment horizontal="left"/>
    </xf>
    <xf numFmtId="0" fontId="18" fillId="0" borderId="3" xfId="7" applyFont="1" applyBorder="1" applyAlignment="1">
      <alignment horizontal="left"/>
    </xf>
    <xf numFmtId="0" fontId="21" fillId="0" borderId="1" xfId="7" applyFont="1" applyBorder="1" applyAlignment="1">
      <alignment horizontal="left"/>
    </xf>
    <xf numFmtId="0" fontId="21" fillId="0" borderId="2" xfId="7" applyFont="1" applyBorder="1" applyAlignment="1">
      <alignment horizontal="left"/>
    </xf>
    <xf numFmtId="0" fontId="21" fillId="0" borderId="3" xfId="7" applyFont="1" applyBorder="1" applyAlignment="1">
      <alignment horizontal="left"/>
    </xf>
    <xf numFmtId="0" fontId="18" fillId="0" borderId="1" xfId="7" applyFont="1" applyBorder="1" applyAlignment="1">
      <alignment horizontal="left" wrapText="1"/>
    </xf>
    <xf numFmtId="0" fontId="18" fillId="0" borderId="2" xfId="7" applyFont="1" applyBorder="1" applyAlignment="1">
      <alignment horizontal="left" wrapText="1"/>
    </xf>
    <xf numFmtId="0" fontId="18" fillId="0" borderId="3" xfId="7" applyFont="1" applyBorder="1" applyAlignment="1">
      <alignment horizontal="left" wrapText="1"/>
    </xf>
    <xf numFmtId="0" fontId="21" fillId="0" borderId="1" xfId="7" applyFont="1" applyBorder="1" applyAlignment="1">
      <alignment horizontal="left" wrapText="1"/>
    </xf>
    <xf numFmtId="0" fontId="21" fillId="0" borderId="2" xfId="7" applyFont="1" applyBorder="1" applyAlignment="1">
      <alignment horizontal="left" wrapText="1"/>
    </xf>
    <xf numFmtId="0" fontId="21" fillId="0" borderId="3" xfId="7" applyFont="1" applyBorder="1" applyAlignment="1">
      <alignment horizontal="left" wrapText="1"/>
    </xf>
    <xf numFmtId="0" fontId="21" fillId="0" borderId="1" xfId="7" applyFont="1" applyBorder="1"/>
    <xf numFmtId="0" fontId="21" fillId="0" borderId="2" xfId="7" applyFont="1" applyBorder="1"/>
    <xf numFmtId="0" fontId="21" fillId="0" borderId="3" xfId="7" applyFon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4" fontId="29" fillId="0" borderId="1" xfId="0" applyNumberFormat="1" applyFont="1" applyBorder="1" applyAlignment="1">
      <alignment horizontal="right"/>
    </xf>
    <xf numFmtId="4" fontId="29" fillId="0" borderId="3" xfId="0" applyNumberFormat="1" applyFont="1" applyBorder="1" applyAlignment="1">
      <alignment horizontal="right"/>
    </xf>
    <xf numFmtId="4" fontId="28" fillId="0" borderId="1" xfId="0" applyNumberFormat="1" applyFont="1" applyBorder="1" applyAlignment="1">
      <alignment horizontal="right"/>
    </xf>
    <xf numFmtId="4" fontId="28" fillId="0" borderId="3" xfId="0" applyNumberFormat="1" applyFont="1" applyBorder="1" applyAlignment="1">
      <alignment horizontal="right"/>
    </xf>
    <xf numFmtId="0" fontId="28" fillId="0" borderId="0" xfId="0" applyFont="1" applyAlignment="1">
      <alignment horizontal="center"/>
    </xf>
    <xf numFmtId="0" fontId="18" fillId="0" borderId="1" xfId="8" applyFont="1" applyBorder="1" applyAlignment="1">
      <alignment horizontal="center" wrapText="1"/>
    </xf>
    <xf numFmtId="0" fontId="18" fillId="0" borderId="3" xfId="8" applyFont="1" applyBorder="1" applyAlignment="1">
      <alignment horizontal="center" wrapText="1"/>
    </xf>
    <xf numFmtId="4" fontId="16" fillId="0" borderId="1" xfId="0" applyNumberFormat="1" applyFont="1" applyBorder="1" applyAlignment="1">
      <alignment horizontal="right"/>
    </xf>
    <xf numFmtId="4" fontId="16" fillId="0" borderId="3" xfId="0" applyNumberFormat="1" applyFont="1" applyBorder="1" applyAlignment="1">
      <alignment horizontal="right"/>
    </xf>
    <xf numFmtId="4" fontId="29" fillId="0" borderId="1" xfId="0" applyNumberFormat="1" applyFont="1" applyBorder="1"/>
    <xf numFmtId="4" fontId="29" fillId="0" borderId="3" xfId="0" applyNumberFormat="1" applyFont="1" applyBorder="1"/>
    <xf numFmtId="4" fontId="28" fillId="0" borderId="1" xfId="0" applyNumberFormat="1" applyFont="1" applyBorder="1"/>
    <xf numFmtId="4" fontId="28" fillId="0" borderId="3" xfId="0" applyNumberFormat="1" applyFont="1" applyBorder="1"/>
    <xf numFmtId="0" fontId="28" fillId="0" borderId="1" xfId="0" applyFont="1" applyBorder="1"/>
    <xf numFmtId="0" fontId="28" fillId="0" borderId="2" xfId="0" applyFont="1" applyBorder="1"/>
    <xf numFmtId="0" fontId="28" fillId="0" borderId="3" xfId="0" applyFont="1" applyBorder="1"/>
    <xf numFmtId="0" fontId="29" fillId="0" borderId="1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8" fillId="0" borderId="2" xfId="0" applyFont="1" applyBorder="1" applyAlignment="1">
      <alignment horizontal="center" wrapText="1"/>
    </xf>
    <xf numFmtId="49" fontId="28" fillId="0" borderId="1" xfId="0" applyNumberFormat="1" applyFont="1" applyBorder="1" applyAlignment="1">
      <alignment horizontal="left"/>
    </xf>
    <xf numFmtId="49" fontId="28" fillId="0" borderId="2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left"/>
    </xf>
    <xf numFmtId="49" fontId="29" fillId="0" borderId="1" xfId="0" applyNumberFormat="1" applyFont="1" applyBorder="1" applyAlignment="1">
      <alignment horizontal="left"/>
    </xf>
    <xf numFmtId="49" fontId="29" fillId="0" borderId="2" xfId="0" applyNumberFormat="1" applyFont="1" applyBorder="1" applyAlignment="1">
      <alignment horizontal="left"/>
    </xf>
    <xf numFmtId="49" fontId="29" fillId="0" borderId="3" xfId="0" applyNumberFormat="1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wrapText="1"/>
    </xf>
    <xf numFmtId="0" fontId="29" fillId="0" borderId="2" xfId="0" applyFont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164" fontId="3" fillId="0" borderId="0" xfId="1" applyFont="1" applyAlignment="1">
      <alignment horizontal="left"/>
    </xf>
    <xf numFmtId="164" fontId="11" fillId="2" borderId="0" xfId="1" applyFont="1" applyFill="1" applyAlignment="1">
      <alignment horizontal="center"/>
    </xf>
    <xf numFmtId="164" fontId="9" fillId="23" borderId="0" xfId="1" applyFont="1" applyFill="1" applyAlignment="1">
      <alignment horizontal="left" vertical="top" wrapText="1"/>
    </xf>
    <xf numFmtId="164" fontId="9" fillId="11" borderId="0" xfId="1" applyFont="1" applyFill="1" applyAlignment="1">
      <alignment horizontal="left" wrapText="1"/>
    </xf>
    <xf numFmtId="164" fontId="9" fillId="25" borderId="0" xfId="1" applyFont="1" applyFill="1" applyAlignment="1">
      <alignment horizontal="left" wrapText="1"/>
    </xf>
    <xf numFmtId="164" fontId="9" fillId="4" borderId="0" xfId="1" applyFont="1" applyFill="1" applyAlignment="1">
      <alignment wrapText="1"/>
    </xf>
    <xf numFmtId="164" fontId="8" fillId="0" borderId="0" xfId="1" applyFont="1" applyAlignment="1">
      <alignment horizontal="center" vertical="center"/>
    </xf>
  </cellXfs>
  <cellStyles count="9">
    <cellStyle name="Excel Built-in Normal" xfId="1"/>
    <cellStyle name="Heading" xfId="2"/>
    <cellStyle name="Heading1" xfId="3"/>
    <cellStyle name="Normalno" xfId="0" builtinId="0"/>
    <cellStyle name="Normalno 2" xfId="8"/>
    <cellStyle name="Normalno 3" xfId="7"/>
    <cellStyle name="Result" xfId="4"/>
    <cellStyle name="Result2" xfId="5"/>
    <cellStyle name="Zarez" xfId="6" builtinId="3"/>
  </cellStyles>
  <dxfs count="0"/>
  <tableStyles count="0" defaultTableStyle="TableStyleMedium2" defaultPivotStyle="PivotStyleLight16"/>
  <colors>
    <mruColors>
      <color rgb="FF33CCCC"/>
      <color rgb="FF00FFFF"/>
      <color rgb="FF33CCFF"/>
      <color rgb="FF009999"/>
      <color rgb="FF006666"/>
      <color rgb="FF336699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opLeftCell="A2" workbookViewId="0">
      <selection activeCell="N4" sqref="N4"/>
    </sheetView>
  </sheetViews>
  <sheetFormatPr defaultColWidth="8.625" defaultRowHeight="15"/>
  <cols>
    <col min="1" max="1" width="33.875" style="1" customWidth="1"/>
    <col min="2" max="2" width="1.5" style="1" customWidth="1"/>
    <col min="3" max="3" width="4.875" style="1" customWidth="1"/>
    <col min="4" max="4" width="81" style="1" hidden="1" customWidth="1"/>
    <col min="5" max="5" width="0.875" style="1" customWidth="1"/>
    <col min="6" max="6" width="13.375" style="1" customWidth="1"/>
    <col min="7" max="7" width="2.375" style="1" customWidth="1"/>
    <col min="8" max="8" width="9.25" style="1" customWidth="1"/>
    <col min="9" max="9" width="5.5" style="1" customWidth="1"/>
    <col min="10" max="10" width="8.625" style="1"/>
    <col min="11" max="11" width="4.875" style="1" customWidth="1"/>
    <col min="12" max="12" width="8.625" style="1" customWidth="1"/>
    <col min="13" max="13" width="5.125" style="1" customWidth="1"/>
    <col min="14" max="14" width="8.625" style="1"/>
    <col min="15" max="15" width="4.125" style="1" customWidth="1"/>
    <col min="16" max="16384" width="8.625" style="1"/>
  </cols>
  <sheetData>
    <row r="1" spans="1:18" ht="8.25" hidden="1" customHeight="1"/>
    <row r="2" spans="1:18" ht="15" customHeight="1">
      <c r="A2" s="44" t="s">
        <v>357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8" ht="15.75" customHeight="1">
      <c r="A3" s="44" t="s">
        <v>358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8" ht="15.75" customHeight="1">
      <c r="A4" s="237" t="s">
        <v>348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</row>
    <row r="5" spans="1:18" ht="21" customHeight="1">
      <c r="A5" s="285" t="s">
        <v>340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</row>
    <row r="6" spans="1:18" ht="21" customHeight="1">
      <c r="A6" s="285" t="s">
        <v>341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</row>
    <row r="7" spans="1:18" ht="21" customHeight="1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</row>
    <row r="8" spans="1:18" ht="16.5" customHeight="1">
      <c r="A8" s="238"/>
      <c r="B8" s="238"/>
      <c r="C8" s="238"/>
      <c r="D8" s="238"/>
      <c r="E8" s="238"/>
      <c r="F8" s="238"/>
      <c r="G8" s="238"/>
      <c r="H8" s="238"/>
      <c r="I8" s="238"/>
      <c r="J8" s="237"/>
      <c r="K8" s="237"/>
      <c r="L8" s="237"/>
      <c r="M8" s="237"/>
      <c r="N8" s="237"/>
      <c r="O8" s="237"/>
    </row>
    <row r="9" spans="1:18" ht="15.75">
      <c r="A9" s="238" t="s">
        <v>141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</row>
    <row r="10" spans="1:18" s="4" customFormat="1" ht="15.75">
      <c r="A10" s="238"/>
      <c r="B10" s="238" t="s">
        <v>0</v>
      </c>
      <c r="C10" s="238"/>
      <c r="D10" s="94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</row>
    <row r="11" spans="1:18" ht="15.75">
      <c r="A11" s="238"/>
      <c r="B11" s="237"/>
      <c r="C11" s="237"/>
      <c r="D11" s="44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</row>
    <row r="12" spans="1:18" customFormat="1" ht="15.75" customHeight="1">
      <c r="A12" s="288" t="s">
        <v>347</v>
      </c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</row>
    <row r="13" spans="1:18" customFormat="1" ht="24.75" customHeight="1">
      <c r="A13" s="288"/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</row>
    <row r="14" spans="1:18" customFormat="1" ht="15.7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8" ht="15.75" hidden="1" customHeight="1">
      <c r="A15" s="237"/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</row>
    <row r="16" spans="1:18" ht="15.75">
      <c r="A16" s="238" t="s">
        <v>183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</row>
    <row r="17" spans="1:15" ht="15.75">
      <c r="A17" s="238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</row>
    <row r="18" spans="1:15" ht="9.75" customHeight="1">
      <c r="A18" s="238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</row>
    <row r="19" spans="1:15" ht="52.5" customHeight="1">
      <c r="A19" s="281"/>
      <c r="B19" s="281"/>
      <c r="C19" s="281"/>
      <c r="D19" s="281"/>
      <c r="E19" s="281"/>
      <c r="F19" s="281"/>
      <c r="G19" s="281"/>
      <c r="H19" s="281"/>
      <c r="I19" s="281"/>
      <c r="J19" s="282" t="s">
        <v>267</v>
      </c>
      <c r="K19" s="282"/>
      <c r="L19" s="282" t="s">
        <v>342</v>
      </c>
      <c r="M19" s="282"/>
      <c r="N19" s="282" t="s">
        <v>343</v>
      </c>
      <c r="O19" s="282"/>
    </row>
    <row r="20" spans="1:15" ht="15.75" customHeight="1">
      <c r="A20" s="284" t="s">
        <v>184</v>
      </c>
      <c r="B20" s="284"/>
      <c r="C20" s="284"/>
      <c r="D20" s="284"/>
      <c r="E20" s="284"/>
      <c r="F20" s="284"/>
      <c r="G20" s="284"/>
      <c r="H20" s="284"/>
      <c r="I20" s="284"/>
      <c r="J20" s="280">
        <f>J22+J24</f>
        <v>8404192.25</v>
      </c>
      <c r="K20" s="280"/>
      <c r="L20" s="280">
        <f>L22+L24</f>
        <v>-1799388.95</v>
      </c>
      <c r="M20" s="280"/>
      <c r="N20" s="280">
        <f>N22+N24</f>
        <v>6604803.2999999998</v>
      </c>
      <c r="O20" s="280"/>
    </row>
    <row r="21" spans="1:15" ht="11.25" customHeight="1">
      <c r="A21" s="284"/>
      <c r="B21" s="284"/>
      <c r="C21" s="284"/>
      <c r="D21" s="284"/>
      <c r="E21" s="284"/>
      <c r="F21" s="284"/>
      <c r="G21" s="284"/>
      <c r="H21" s="284"/>
      <c r="I21" s="284"/>
      <c r="J21" s="280"/>
      <c r="K21" s="280"/>
      <c r="L21" s="280"/>
      <c r="M21" s="280"/>
      <c r="N21" s="280"/>
      <c r="O21" s="280"/>
    </row>
    <row r="22" spans="1:15" ht="15.75" customHeight="1">
      <c r="A22" s="286" t="s">
        <v>185</v>
      </c>
      <c r="B22" s="286"/>
      <c r="C22" s="286"/>
      <c r="D22" s="286"/>
      <c r="E22" s="286"/>
      <c r="F22" s="286"/>
      <c r="G22" s="286"/>
      <c r="H22" s="286"/>
      <c r="I22" s="286"/>
      <c r="J22" s="283">
        <v>8212034.8099999996</v>
      </c>
      <c r="K22" s="283"/>
      <c r="L22" s="283">
        <v>-1799388.95</v>
      </c>
      <c r="M22" s="283"/>
      <c r="N22" s="283">
        <f>J22+L22</f>
        <v>6412645.8599999994</v>
      </c>
      <c r="O22" s="283"/>
    </row>
    <row r="23" spans="1:15" ht="4.5" customHeight="1">
      <c r="A23" s="286"/>
      <c r="B23" s="286"/>
      <c r="C23" s="286"/>
      <c r="D23" s="286"/>
      <c r="E23" s="286"/>
      <c r="F23" s="286"/>
      <c r="G23" s="286"/>
      <c r="H23" s="286"/>
      <c r="I23" s="286"/>
      <c r="J23" s="283"/>
      <c r="K23" s="283"/>
      <c r="L23" s="283"/>
      <c r="M23" s="283"/>
      <c r="N23" s="283"/>
      <c r="O23" s="283"/>
    </row>
    <row r="24" spans="1:15" ht="15.75" customHeight="1">
      <c r="A24" s="286" t="s">
        <v>309</v>
      </c>
      <c r="B24" s="286"/>
      <c r="C24" s="286"/>
      <c r="D24" s="286"/>
      <c r="E24" s="286"/>
      <c r="F24" s="286"/>
      <c r="G24" s="286"/>
      <c r="H24" s="286"/>
      <c r="I24" s="286"/>
      <c r="J24" s="283">
        <v>192157.44</v>
      </c>
      <c r="K24" s="283"/>
      <c r="L24" s="283">
        <v>0</v>
      </c>
      <c r="M24" s="283"/>
      <c r="N24" s="283">
        <f>J24+L24</f>
        <v>192157.44</v>
      </c>
      <c r="O24" s="283"/>
    </row>
    <row r="25" spans="1:15" ht="6.75" customHeight="1">
      <c r="A25" s="286"/>
      <c r="B25" s="286"/>
      <c r="C25" s="286"/>
      <c r="D25" s="286"/>
      <c r="E25" s="286"/>
      <c r="F25" s="286"/>
      <c r="G25" s="286"/>
      <c r="H25" s="286"/>
      <c r="I25" s="286"/>
      <c r="J25" s="283"/>
      <c r="K25" s="283"/>
      <c r="L25" s="283"/>
      <c r="M25" s="283"/>
      <c r="N25" s="283"/>
      <c r="O25" s="283"/>
    </row>
    <row r="26" spans="1:15" ht="15.75" customHeight="1">
      <c r="A26" s="284" t="s">
        <v>186</v>
      </c>
      <c r="B26" s="284"/>
      <c r="C26" s="284"/>
      <c r="D26" s="284"/>
      <c r="E26" s="284"/>
      <c r="F26" s="284"/>
      <c r="G26" s="284"/>
      <c r="H26" s="284"/>
      <c r="I26" s="284"/>
      <c r="J26" s="280">
        <f>J28+J30</f>
        <v>8940804.9499999993</v>
      </c>
      <c r="K26" s="280"/>
      <c r="L26" s="280">
        <f>L28+L30</f>
        <v>-1024978.7699999999</v>
      </c>
      <c r="M26" s="280"/>
      <c r="N26" s="280">
        <f>N28+N30</f>
        <v>7915826.1799999997</v>
      </c>
      <c r="O26" s="280"/>
    </row>
    <row r="27" spans="1:15" ht="9.75" customHeight="1">
      <c r="A27" s="284"/>
      <c r="B27" s="284"/>
      <c r="C27" s="284"/>
      <c r="D27" s="284"/>
      <c r="E27" s="284"/>
      <c r="F27" s="284"/>
      <c r="G27" s="284"/>
      <c r="H27" s="284"/>
      <c r="I27" s="284"/>
      <c r="J27" s="280"/>
      <c r="K27" s="280"/>
      <c r="L27" s="280"/>
      <c r="M27" s="280"/>
      <c r="N27" s="280"/>
      <c r="O27" s="280"/>
    </row>
    <row r="28" spans="1:15" ht="15.75" customHeight="1">
      <c r="A28" s="286" t="s">
        <v>187</v>
      </c>
      <c r="B28" s="286"/>
      <c r="C28" s="286"/>
      <c r="D28" s="286"/>
      <c r="E28" s="286"/>
      <c r="F28" s="286"/>
      <c r="G28" s="286"/>
      <c r="H28" s="286"/>
      <c r="I28" s="286"/>
      <c r="J28" s="283">
        <v>2214255.5499999998</v>
      </c>
      <c r="K28" s="283"/>
      <c r="L28" s="283">
        <v>31528.43</v>
      </c>
      <c r="M28" s="283"/>
      <c r="N28" s="283">
        <f>J28+L28</f>
        <v>2245783.98</v>
      </c>
      <c r="O28" s="283"/>
    </row>
    <row r="29" spans="1:15" ht="5.25" customHeight="1">
      <c r="A29" s="286"/>
      <c r="B29" s="286"/>
      <c r="C29" s="286"/>
      <c r="D29" s="286"/>
      <c r="E29" s="286"/>
      <c r="F29" s="286"/>
      <c r="G29" s="286"/>
      <c r="H29" s="286"/>
      <c r="I29" s="286"/>
      <c r="J29" s="283"/>
      <c r="K29" s="283"/>
      <c r="L29" s="283"/>
      <c r="M29" s="283"/>
      <c r="N29" s="283"/>
      <c r="O29" s="283"/>
    </row>
    <row r="30" spans="1:15" ht="15.75" customHeight="1">
      <c r="A30" s="286" t="s">
        <v>310</v>
      </c>
      <c r="B30" s="286"/>
      <c r="C30" s="286"/>
      <c r="D30" s="286"/>
      <c r="E30" s="286"/>
      <c r="F30" s="286"/>
      <c r="G30" s="286"/>
      <c r="H30" s="286"/>
      <c r="I30" s="286"/>
      <c r="J30" s="283">
        <v>6726549.4000000004</v>
      </c>
      <c r="K30" s="283"/>
      <c r="L30" s="283">
        <v>-1056507.2</v>
      </c>
      <c r="M30" s="283"/>
      <c r="N30" s="283">
        <f>J30+L30</f>
        <v>5670042.2000000002</v>
      </c>
      <c r="O30" s="283"/>
    </row>
    <row r="31" spans="1:15" ht="6.75" customHeight="1">
      <c r="A31" s="286"/>
      <c r="B31" s="286"/>
      <c r="C31" s="286"/>
      <c r="D31" s="286"/>
      <c r="E31" s="286"/>
      <c r="F31" s="286"/>
      <c r="G31" s="286"/>
      <c r="H31" s="286"/>
      <c r="I31" s="286"/>
      <c r="J31" s="283"/>
      <c r="K31" s="283"/>
      <c r="L31" s="283"/>
      <c r="M31" s="283"/>
      <c r="N31" s="283"/>
      <c r="O31" s="283"/>
    </row>
    <row r="32" spans="1:15" ht="15.75" customHeight="1">
      <c r="A32" s="284" t="s">
        <v>188</v>
      </c>
      <c r="B32" s="284"/>
      <c r="C32" s="284"/>
      <c r="D32" s="284"/>
      <c r="E32" s="284"/>
      <c r="F32" s="284"/>
      <c r="G32" s="284"/>
      <c r="H32" s="284"/>
      <c r="I32" s="284"/>
      <c r="J32" s="280">
        <f>J20-J26</f>
        <v>-536612.69999999925</v>
      </c>
      <c r="K32" s="280"/>
      <c r="L32" s="280">
        <f>L20-L26</f>
        <v>-774410.18</v>
      </c>
      <c r="M32" s="280"/>
      <c r="N32" s="280">
        <f>N20-N26</f>
        <v>-1311022.8799999999</v>
      </c>
      <c r="O32" s="280"/>
    </row>
    <row r="33" spans="1:16" ht="11.25" customHeight="1">
      <c r="A33" s="284"/>
      <c r="B33" s="284"/>
      <c r="C33" s="284"/>
      <c r="D33" s="284"/>
      <c r="E33" s="284"/>
      <c r="F33" s="284"/>
      <c r="G33" s="284"/>
      <c r="H33" s="284"/>
      <c r="I33" s="284"/>
      <c r="J33" s="280"/>
      <c r="K33" s="280"/>
      <c r="L33" s="280"/>
      <c r="M33" s="280"/>
      <c r="N33" s="280"/>
      <c r="O33" s="280"/>
    </row>
    <row r="34" spans="1:16" ht="15.75">
      <c r="A34" s="237"/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</row>
    <row r="35" spans="1:16" ht="15.75">
      <c r="A35" s="237"/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</row>
    <row r="36" spans="1:16" ht="15.75">
      <c r="A36" s="237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</row>
    <row r="37" spans="1:16" ht="15.75">
      <c r="A37" s="238" t="s">
        <v>189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</row>
    <row r="38" spans="1:16" ht="47.25" customHeight="1">
      <c r="A38" s="281"/>
      <c r="B38" s="281"/>
      <c r="C38" s="281"/>
      <c r="D38" s="281"/>
      <c r="E38" s="281"/>
      <c r="F38" s="281"/>
      <c r="G38" s="281"/>
      <c r="H38" s="281"/>
      <c r="I38" s="281"/>
      <c r="J38" s="282" t="s">
        <v>268</v>
      </c>
      <c r="K38" s="282"/>
      <c r="L38" s="282" t="s">
        <v>342</v>
      </c>
      <c r="M38" s="282"/>
      <c r="N38" s="282" t="s">
        <v>343</v>
      </c>
      <c r="O38" s="282"/>
    </row>
    <row r="39" spans="1:16" ht="15.75" customHeight="1">
      <c r="A39" s="287" t="s">
        <v>311</v>
      </c>
      <c r="B39" s="287"/>
      <c r="C39" s="287"/>
      <c r="D39" s="287"/>
      <c r="E39" s="287"/>
      <c r="F39" s="287"/>
      <c r="G39" s="287"/>
      <c r="H39" s="287"/>
      <c r="I39" s="287"/>
      <c r="J39" s="283">
        <v>628246.34</v>
      </c>
      <c r="K39" s="283"/>
      <c r="L39" s="283">
        <v>0</v>
      </c>
      <c r="M39" s="283"/>
      <c r="N39" s="283">
        <f>J39+L39</f>
        <v>628246.34</v>
      </c>
      <c r="O39" s="283"/>
    </row>
    <row r="40" spans="1:16" ht="10.5" customHeight="1">
      <c r="A40" s="287"/>
      <c r="B40" s="287"/>
      <c r="C40" s="287"/>
      <c r="D40" s="287"/>
      <c r="E40" s="287"/>
      <c r="F40" s="287"/>
      <c r="G40" s="287"/>
      <c r="H40" s="287"/>
      <c r="I40" s="287"/>
      <c r="J40" s="283"/>
      <c r="K40" s="283"/>
      <c r="L40" s="283"/>
      <c r="M40" s="283"/>
      <c r="N40" s="283"/>
      <c r="O40" s="283"/>
    </row>
    <row r="41" spans="1:16" ht="15.75" customHeight="1">
      <c r="A41" s="287" t="s">
        <v>312</v>
      </c>
      <c r="B41" s="287"/>
      <c r="C41" s="287"/>
      <c r="D41" s="287"/>
      <c r="E41" s="287"/>
      <c r="F41" s="287"/>
      <c r="G41" s="287"/>
      <c r="H41" s="287"/>
      <c r="I41" s="287"/>
      <c r="J41" s="283">
        <v>91633.64</v>
      </c>
      <c r="K41" s="283"/>
      <c r="L41" s="283">
        <v>0</v>
      </c>
      <c r="M41" s="283"/>
      <c r="N41" s="283">
        <f>J41+L41</f>
        <v>91633.64</v>
      </c>
      <c r="O41" s="283"/>
    </row>
    <row r="42" spans="1:16" ht="13.5" customHeight="1">
      <c r="A42" s="287"/>
      <c r="B42" s="287"/>
      <c r="C42" s="287"/>
      <c r="D42" s="287"/>
      <c r="E42" s="287"/>
      <c r="F42" s="287"/>
      <c r="G42" s="287"/>
      <c r="H42" s="287"/>
      <c r="I42" s="287"/>
      <c r="J42" s="283"/>
      <c r="K42" s="283"/>
      <c r="L42" s="283"/>
      <c r="M42" s="283"/>
      <c r="N42" s="283"/>
      <c r="O42" s="283"/>
    </row>
    <row r="43" spans="1:16" ht="15.75" customHeight="1">
      <c r="A43" s="284" t="s">
        <v>190</v>
      </c>
      <c r="B43" s="284"/>
      <c r="C43" s="284"/>
      <c r="D43" s="284"/>
      <c r="E43" s="284"/>
      <c r="F43" s="284"/>
      <c r="G43" s="284"/>
      <c r="H43" s="284"/>
      <c r="I43" s="284"/>
      <c r="J43" s="280">
        <f>J39-J41</f>
        <v>536612.69999999995</v>
      </c>
      <c r="K43" s="280"/>
      <c r="L43" s="280">
        <f>L39-L41</f>
        <v>0</v>
      </c>
      <c r="M43" s="280"/>
      <c r="N43" s="280">
        <f>N39-N41</f>
        <v>536612.69999999995</v>
      </c>
      <c r="O43" s="280"/>
    </row>
    <row r="44" spans="1:16" ht="5.25" customHeight="1">
      <c r="A44" s="284"/>
      <c r="B44" s="284"/>
      <c r="C44" s="284"/>
      <c r="D44" s="284"/>
      <c r="E44" s="284"/>
      <c r="F44" s="284"/>
      <c r="G44" s="284"/>
      <c r="H44" s="284"/>
      <c r="I44" s="284"/>
      <c r="J44" s="280"/>
      <c r="K44" s="280"/>
      <c r="L44" s="280"/>
      <c r="M44" s="280"/>
      <c r="N44" s="280"/>
      <c r="O44" s="280"/>
    </row>
    <row r="45" spans="1:16" ht="15.75">
      <c r="A45" s="237"/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</row>
    <row r="46" spans="1:16" ht="15.75">
      <c r="A46" s="94" t="s">
        <v>245</v>
      </c>
      <c r="B46" s="240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7"/>
    </row>
    <row r="47" spans="1:16" ht="45" customHeight="1">
      <c r="A47" s="281"/>
      <c r="B47" s="281"/>
      <c r="C47" s="281"/>
      <c r="D47" s="281"/>
      <c r="E47" s="281"/>
      <c r="F47" s="281"/>
      <c r="G47" s="281"/>
      <c r="H47" s="281"/>
      <c r="I47" s="281"/>
      <c r="J47" s="282" t="s">
        <v>268</v>
      </c>
      <c r="K47" s="282"/>
      <c r="L47" s="282" t="s">
        <v>342</v>
      </c>
      <c r="M47" s="282"/>
      <c r="N47" s="282" t="s">
        <v>343</v>
      </c>
      <c r="O47" s="282"/>
      <c r="P47" s="237"/>
    </row>
    <row r="48" spans="1:16" ht="10.5" customHeight="1">
      <c r="A48" s="286" t="s">
        <v>243</v>
      </c>
      <c r="B48" s="286"/>
      <c r="C48" s="286"/>
      <c r="D48" s="286"/>
      <c r="E48" s="286"/>
      <c r="F48" s="286"/>
      <c r="G48" s="286"/>
      <c r="H48" s="286"/>
      <c r="I48" s="286"/>
      <c r="J48" s="280">
        <v>0</v>
      </c>
      <c r="K48" s="280"/>
      <c r="L48" s="280">
        <v>774410.18</v>
      </c>
      <c r="M48" s="280"/>
      <c r="N48" s="280">
        <f>J48+L48</f>
        <v>774410.18</v>
      </c>
      <c r="O48" s="280"/>
    </row>
    <row r="49" spans="1:15" ht="10.5" customHeight="1">
      <c r="A49" s="286"/>
      <c r="B49" s="286"/>
      <c r="C49" s="286"/>
      <c r="D49" s="286"/>
      <c r="E49" s="286"/>
      <c r="F49" s="286"/>
      <c r="G49" s="286"/>
      <c r="H49" s="286"/>
      <c r="I49" s="286"/>
      <c r="J49" s="280"/>
      <c r="K49" s="280"/>
      <c r="L49" s="280"/>
      <c r="M49" s="280"/>
      <c r="N49" s="280"/>
      <c r="O49" s="280"/>
    </row>
    <row r="50" spans="1:15" ht="15.75" customHeight="1">
      <c r="A50" s="287" t="s">
        <v>246</v>
      </c>
      <c r="B50" s="287"/>
      <c r="C50" s="287"/>
      <c r="D50" s="287"/>
      <c r="E50" s="287"/>
      <c r="F50" s="287"/>
      <c r="G50" s="287"/>
      <c r="H50" s="287"/>
      <c r="I50" s="287"/>
      <c r="J50" s="280">
        <v>0</v>
      </c>
      <c r="K50" s="280"/>
      <c r="L50" s="280">
        <v>0</v>
      </c>
      <c r="M50" s="280"/>
      <c r="N50" s="280">
        <f>J50+L50</f>
        <v>0</v>
      </c>
      <c r="O50" s="280"/>
    </row>
    <row r="51" spans="1:15" ht="7.5" customHeight="1">
      <c r="A51" s="287"/>
      <c r="B51" s="287"/>
      <c r="C51" s="287"/>
      <c r="D51" s="287"/>
      <c r="E51" s="287"/>
      <c r="F51" s="287"/>
      <c r="G51" s="287"/>
      <c r="H51" s="287"/>
      <c r="I51" s="287"/>
      <c r="J51" s="280"/>
      <c r="K51" s="280"/>
      <c r="L51" s="280"/>
      <c r="M51" s="280"/>
      <c r="N51" s="280"/>
      <c r="O51" s="280"/>
    </row>
    <row r="52" spans="1:15" ht="15.75" customHeight="1">
      <c r="A52" s="287" t="s">
        <v>244</v>
      </c>
      <c r="B52" s="287"/>
      <c r="C52" s="287"/>
      <c r="D52" s="287"/>
      <c r="E52" s="287"/>
      <c r="F52" s="287"/>
      <c r="G52" s="287"/>
      <c r="H52" s="287"/>
      <c r="I52" s="287"/>
      <c r="J52" s="280">
        <v>0</v>
      </c>
      <c r="K52" s="280"/>
      <c r="L52" s="280">
        <v>0</v>
      </c>
      <c r="M52" s="280"/>
      <c r="N52" s="280">
        <f>J52+L52</f>
        <v>0</v>
      </c>
      <c r="O52" s="280"/>
    </row>
    <row r="53" spans="1:15" ht="20.25" customHeight="1">
      <c r="A53" s="287"/>
      <c r="B53" s="287"/>
      <c r="C53" s="287"/>
      <c r="D53" s="287"/>
      <c r="E53" s="287"/>
      <c r="F53" s="287"/>
      <c r="G53" s="287"/>
      <c r="H53" s="287"/>
      <c r="I53" s="287"/>
      <c r="J53" s="280"/>
      <c r="K53" s="280"/>
      <c r="L53" s="280"/>
      <c r="M53" s="280"/>
      <c r="N53" s="280"/>
      <c r="O53" s="280"/>
    </row>
    <row r="54" spans="1:15" ht="17.25" customHeight="1">
      <c r="A54" s="44"/>
      <c r="B54" s="44"/>
      <c r="C54" s="44"/>
      <c r="D54" s="44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37"/>
    </row>
    <row r="55" spans="1:15" ht="15.75">
      <c r="A55" s="240" t="s">
        <v>238</v>
      </c>
      <c r="B55" s="44"/>
      <c r="C55" s="44"/>
      <c r="D55" s="44"/>
      <c r="E55" s="44"/>
      <c r="F55" s="239"/>
      <c r="G55" s="239"/>
      <c r="H55" s="44"/>
      <c r="I55" s="44"/>
      <c r="J55" s="44"/>
      <c r="K55" s="44"/>
      <c r="L55" s="44"/>
      <c r="M55" s="44"/>
      <c r="N55" s="44"/>
      <c r="O55" s="237"/>
    </row>
    <row r="56" spans="1:15" ht="47.25" customHeight="1">
      <c r="A56" s="281"/>
      <c r="B56" s="281"/>
      <c r="C56" s="281"/>
      <c r="D56" s="281"/>
      <c r="E56" s="281"/>
      <c r="F56" s="281"/>
      <c r="G56" s="281"/>
      <c r="H56" s="281"/>
      <c r="I56" s="281"/>
      <c r="J56" s="282" t="s">
        <v>268</v>
      </c>
      <c r="K56" s="282"/>
      <c r="L56" s="282" t="s">
        <v>342</v>
      </c>
      <c r="M56" s="282"/>
      <c r="N56" s="282" t="s">
        <v>343</v>
      </c>
      <c r="O56" s="282"/>
    </row>
    <row r="57" spans="1:15" ht="15.75" customHeight="1">
      <c r="A57" s="287" t="s">
        <v>239</v>
      </c>
      <c r="B57" s="287"/>
      <c r="C57" s="287"/>
      <c r="D57" s="287"/>
      <c r="E57" s="287"/>
      <c r="F57" s="287"/>
      <c r="G57" s="287"/>
      <c r="H57" s="287"/>
      <c r="I57" s="287"/>
      <c r="J57" s="280">
        <v>0</v>
      </c>
      <c r="K57" s="280"/>
      <c r="L57" s="280">
        <v>0</v>
      </c>
      <c r="M57" s="280"/>
      <c r="N57" s="280">
        <v>0</v>
      </c>
      <c r="O57" s="280"/>
    </row>
    <row r="58" spans="1:15" ht="7.5" customHeight="1">
      <c r="A58" s="287"/>
      <c r="B58" s="287"/>
      <c r="C58" s="287"/>
      <c r="D58" s="287"/>
      <c r="E58" s="287"/>
      <c r="F58" s="287"/>
      <c r="G58" s="287"/>
      <c r="H58" s="287"/>
      <c r="I58" s="287"/>
      <c r="J58" s="280"/>
      <c r="K58" s="280"/>
      <c r="L58" s="280"/>
      <c r="M58" s="280"/>
      <c r="N58" s="280"/>
      <c r="O58" s="280"/>
    </row>
    <row r="59" spans="1:15" ht="15.75" customHeight="1">
      <c r="A59" s="287" t="s">
        <v>240</v>
      </c>
      <c r="B59" s="287"/>
      <c r="C59" s="287"/>
      <c r="D59" s="287"/>
      <c r="E59" s="287"/>
      <c r="F59" s="287"/>
      <c r="G59" s="287"/>
      <c r="H59" s="287"/>
      <c r="I59" s="287"/>
      <c r="J59" s="280">
        <v>0</v>
      </c>
      <c r="K59" s="280"/>
      <c r="L59" s="280">
        <v>0</v>
      </c>
      <c r="M59" s="280"/>
      <c r="N59" s="280">
        <v>0</v>
      </c>
      <c r="O59" s="280"/>
    </row>
    <row r="60" spans="1:15" ht="6" customHeight="1">
      <c r="A60" s="287"/>
      <c r="B60" s="287"/>
      <c r="C60" s="287"/>
      <c r="D60" s="287"/>
      <c r="E60" s="287"/>
      <c r="F60" s="287"/>
      <c r="G60" s="287"/>
      <c r="H60" s="287"/>
      <c r="I60" s="287"/>
      <c r="J60" s="280"/>
      <c r="K60" s="280"/>
      <c r="L60" s="280"/>
      <c r="M60" s="280"/>
      <c r="N60" s="280"/>
      <c r="O60" s="280"/>
    </row>
    <row r="61" spans="1:15" ht="15.75" customHeight="1">
      <c r="A61" s="286" t="s">
        <v>241</v>
      </c>
      <c r="B61" s="286"/>
      <c r="C61" s="286"/>
      <c r="D61" s="286"/>
      <c r="E61" s="286"/>
      <c r="F61" s="286"/>
      <c r="G61" s="286"/>
      <c r="H61" s="286"/>
      <c r="I61" s="286"/>
      <c r="J61" s="280">
        <v>0</v>
      </c>
      <c r="K61" s="280"/>
      <c r="L61" s="280">
        <v>0</v>
      </c>
      <c r="M61" s="280"/>
      <c r="N61" s="280">
        <v>0</v>
      </c>
      <c r="O61" s="280"/>
    </row>
    <row r="62" spans="1:15" ht="4.5" customHeight="1">
      <c r="A62" s="286"/>
      <c r="B62" s="286"/>
      <c r="C62" s="286"/>
      <c r="D62" s="286"/>
      <c r="E62" s="286"/>
      <c r="F62" s="286"/>
      <c r="G62" s="286"/>
      <c r="H62" s="286"/>
      <c r="I62" s="286"/>
      <c r="J62" s="280"/>
      <c r="K62" s="280"/>
      <c r="L62" s="280"/>
      <c r="M62" s="280"/>
      <c r="N62" s="280"/>
      <c r="O62" s="280"/>
    </row>
    <row r="63" spans="1:15" ht="19.5" customHeight="1">
      <c r="A63" s="287" t="s">
        <v>242</v>
      </c>
      <c r="B63" s="287"/>
      <c r="C63" s="287"/>
      <c r="D63" s="287"/>
      <c r="E63" s="287"/>
      <c r="F63" s="287"/>
      <c r="G63" s="287"/>
      <c r="H63" s="287"/>
      <c r="I63" s="287"/>
      <c r="J63" s="280">
        <v>0</v>
      </c>
      <c r="K63" s="280"/>
      <c r="L63" s="280">
        <v>0</v>
      </c>
      <c r="M63" s="280"/>
      <c r="N63" s="280">
        <v>0</v>
      </c>
      <c r="O63" s="280"/>
    </row>
    <row r="64" spans="1:15" ht="6.75" hidden="1" customHeight="1">
      <c r="A64" s="287"/>
      <c r="B64" s="287"/>
      <c r="C64" s="287"/>
      <c r="D64" s="287"/>
      <c r="E64" s="287"/>
      <c r="F64" s="287"/>
      <c r="G64" s="287"/>
      <c r="H64" s="287"/>
      <c r="I64" s="287"/>
      <c r="J64" s="278"/>
      <c r="K64" s="278"/>
      <c r="L64" s="278"/>
      <c r="M64" s="278"/>
      <c r="N64" s="278"/>
      <c r="O64" s="278"/>
    </row>
  </sheetData>
  <mergeCells count="87">
    <mergeCell ref="A61:I62"/>
    <mergeCell ref="A63:I64"/>
    <mergeCell ref="J56:K56"/>
    <mergeCell ref="L56:M56"/>
    <mergeCell ref="N56:O56"/>
    <mergeCell ref="J57:K58"/>
    <mergeCell ref="L57:M58"/>
    <mergeCell ref="N57:O58"/>
    <mergeCell ref="J59:K60"/>
    <mergeCell ref="L59:M60"/>
    <mergeCell ref="N59:O60"/>
    <mergeCell ref="J61:K62"/>
    <mergeCell ref="L61:M62"/>
    <mergeCell ref="N61:O62"/>
    <mergeCell ref="J63:K63"/>
    <mergeCell ref="L63:M63"/>
    <mergeCell ref="J50:K51"/>
    <mergeCell ref="L50:M51"/>
    <mergeCell ref="N50:O51"/>
    <mergeCell ref="J52:K53"/>
    <mergeCell ref="L52:M53"/>
    <mergeCell ref="N52:O53"/>
    <mergeCell ref="J47:K47"/>
    <mergeCell ref="L47:M47"/>
    <mergeCell ref="N47:O47"/>
    <mergeCell ref="J48:K49"/>
    <mergeCell ref="L48:M49"/>
    <mergeCell ref="N48:O49"/>
    <mergeCell ref="A12:R13"/>
    <mergeCell ref="A43:I44"/>
    <mergeCell ref="N43:O44"/>
    <mergeCell ref="A47:I47"/>
    <mergeCell ref="A48:I49"/>
    <mergeCell ref="A38:I38"/>
    <mergeCell ref="A39:I40"/>
    <mergeCell ref="A41:I42"/>
    <mergeCell ref="J39:K40"/>
    <mergeCell ref="J41:K42"/>
    <mergeCell ref="J38:K38"/>
    <mergeCell ref="L38:M38"/>
    <mergeCell ref="L39:M40"/>
    <mergeCell ref="L43:M44"/>
    <mergeCell ref="J43:K44"/>
    <mergeCell ref="L41:M42"/>
    <mergeCell ref="A50:I51"/>
    <mergeCell ref="A56:I56"/>
    <mergeCell ref="A57:I58"/>
    <mergeCell ref="A59:I60"/>
    <mergeCell ref="A52:I53"/>
    <mergeCell ref="A5:O5"/>
    <mergeCell ref="A6:O6"/>
    <mergeCell ref="A32:I33"/>
    <mergeCell ref="J24:K25"/>
    <mergeCell ref="L24:M25"/>
    <mergeCell ref="N24:O25"/>
    <mergeCell ref="J22:K23"/>
    <mergeCell ref="L22:M23"/>
    <mergeCell ref="N22:O23"/>
    <mergeCell ref="A22:I23"/>
    <mergeCell ref="A24:I25"/>
    <mergeCell ref="A30:I31"/>
    <mergeCell ref="A28:I29"/>
    <mergeCell ref="A26:I27"/>
    <mergeCell ref="J28:K29"/>
    <mergeCell ref="L28:M29"/>
    <mergeCell ref="J26:K27"/>
    <mergeCell ref="L26:M27"/>
    <mergeCell ref="N26:O27"/>
    <mergeCell ref="N41:O42"/>
    <mergeCell ref="N38:O38"/>
    <mergeCell ref="N39:O40"/>
    <mergeCell ref="N63:O63"/>
    <mergeCell ref="A19:I19"/>
    <mergeCell ref="N19:O19"/>
    <mergeCell ref="L19:M19"/>
    <mergeCell ref="J19:K19"/>
    <mergeCell ref="N32:O33"/>
    <mergeCell ref="N30:O31"/>
    <mergeCell ref="L32:M33"/>
    <mergeCell ref="L30:M31"/>
    <mergeCell ref="J32:K33"/>
    <mergeCell ref="J30:K31"/>
    <mergeCell ref="A20:I21"/>
    <mergeCell ref="N20:O21"/>
    <mergeCell ref="L20:M21"/>
    <mergeCell ref="J20:K21"/>
    <mergeCell ref="N28:O29"/>
  </mergeCells>
  <pageMargins left="0.70826771653543308" right="0.70826771653543308" top="1.1417322834645671" bottom="1.1417322834645671" header="0.74803149606299213" footer="0.74803149606299213"/>
  <pageSetup paperSize="9" scale="85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4"/>
  <sheetViews>
    <sheetView workbookViewId="0">
      <selection activeCell="I12" sqref="I12:J12"/>
    </sheetView>
  </sheetViews>
  <sheetFormatPr defaultRowHeight="14.25"/>
  <cols>
    <col min="1" max="2" width="7" customWidth="1"/>
    <col min="3" max="3" width="9" customWidth="1"/>
    <col min="6" max="6" width="5.375" customWidth="1"/>
    <col min="8" max="8" width="4.25" customWidth="1"/>
    <col min="10" max="10" width="4.5" customWidth="1"/>
    <col min="12" max="12" width="4.25" customWidth="1"/>
    <col min="14" max="14" width="6.375" customWidth="1"/>
  </cols>
  <sheetData>
    <row r="2" spans="1:15" ht="15.75" customHeight="1">
      <c r="A2" s="305" t="s">
        <v>349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</row>
    <row r="3" spans="1:15" ht="15.75" customHeight="1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</row>
    <row r="4" spans="1:15" ht="15">
      <c r="A4" s="279"/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</row>
    <row r="5" spans="1:15" ht="15">
      <c r="A5" s="279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</row>
    <row r="6" spans="1:15" ht="15.75">
      <c r="A6" s="302" t="s">
        <v>191</v>
      </c>
      <c r="B6" s="302"/>
      <c r="C6" s="302"/>
      <c r="D6" s="302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</row>
    <row r="7" spans="1:15" ht="15.75">
      <c r="A7" s="250"/>
      <c r="B7" s="250"/>
      <c r="C7" s="250"/>
      <c r="D7" s="250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</row>
    <row r="8" spans="1:15" ht="15.75">
      <c r="A8" s="250"/>
      <c r="B8" s="250"/>
      <c r="C8" s="250"/>
      <c r="D8" s="250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15" ht="15.75">
      <c r="A9" s="303" t="s">
        <v>185</v>
      </c>
      <c r="B9" s="303"/>
      <c r="C9" s="303"/>
      <c r="D9" s="303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</row>
    <row r="10" spans="1:15" ht="15.75">
      <c r="A10" s="93"/>
      <c r="B10" s="93"/>
      <c r="C10" s="93"/>
      <c r="D10" s="93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</row>
    <row r="11" spans="1:15" ht="15.75">
      <c r="A11" s="93"/>
      <c r="B11" s="251"/>
      <c r="C11" s="251"/>
      <c r="D11" s="251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</row>
    <row r="12" spans="1:15" ht="54.75" customHeight="1">
      <c r="A12" s="241" t="s">
        <v>219</v>
      </c>
      <c r="B12" s="241" t="s">
        <v>220</v>
      </c>
      <c r="C12" s="296" t="s">
        <v>256</v>
      </c>
      <c r="D12" s="297"/>
      <c r="E12" s="297"/>
      <c r="F12" s="297"/>
      <c r="G12" s="297"/>
      <c r="H12" s="298"/>
      <c r="I12" s="294" t="s">
        <v>268</v>
      </c>
      <c r="J12" s="295"/>
      <c r="K12" s="294" t="s">
        <v>342</v>
      </c>
      <c r="L12" s="295"/>
      <c r="M12" s="294" t="s">
        <v>343</v>
      </c>
      <c r="N12" s="295"/>
      <c r="O12" s="279"/>
    </row>
    <row r="13" spans="1:15" ht="15.75">
      <c r="A13" s="242">
        <v>6</v>
      </c>
      <c r="B13" s="242"/>
      <c r="C13" s="299" t="s">
        <v>8</v>
      </c>
      <c r="D13" s="300"/>
      <c r="E13" s="300"/>
      <c r="F13" s="300"/>
      <c r="G13" s="300"/>
      <c r="H13" s="301"/>
      <c r="I13" s="292">
        <f>I14+I15+I16+I17+I18</f>
        <v>8212034.8100000005</v>
      </c>
      <c r="J13" s="293"/>
      <c r="K13" s="292">
        <f>K14+K15+K16+K17+K18</f>
        <v>-1799388.95</v>
      </c>
      <c r="L13" s="293"/>
      <c r="M13" s="292">
        <f t="shared" ref="M13:M21" si="0">I13+K13</f>
        <v>6412645.8600000003</v>
      </c>
      <c r="N13" s="293"/>
      <c r="O13" s="279"/>
    </row>
    <row r="14" spans="1:15" ht="15.75">
      <c r="A14" s="242"/>
      <c r="B14" s="242">
        <v>61</v>
      </c>
      <c r="C14" s="299" t="s">
        <v>14</v>
      </c>
      <c r="D14" s="300"/>
      <c r="E14" s="300"/>
      <c r="F14" s="300"/>
      <c r="G14" s="300"/>
      <c r="H14" s="301"/>
      <c r="I14" s="292">
        <v>1308396.54</v>
      </c>
      <c r="J14" s="293"/>
      <c r="K14" s="292">
        <v>-454414.52</v>
      </c>
      <c r="L14" s="293"/>
      <c r="M14" s="292">
        <f t="shared" si="0"/>
        <v>853982.02</v>
      </c>
      <c r="N14" s="293"/>
      <c r="O14" s="279"/>
    </row>
    <row r="15" spans="1:15" ht="32.25" customHeight="1">
      <c r="A15" s="242"/>
      <c r="B15" s="242">
        <v>63</v>
      </c>
      <c r="C15" s="289" t="s">
        <v>257</v>
      </c>
      <c r="D15" s="290"/>
      <c r="E15" s="290"/>
      <c r="F15" s="290"/>
      <c r="G15" s="290"/>
      <c r="H15" s="291"/>
      <c r="I15" s="292">
        <v>4223209.99</v>
      </c>
      <c r="J15" s="293"/>
      <c r="K15" s="292">
        <v>-1344974.43</v>
      </c>
      <c r="L15" s="293"/>
      <c r="M15" s="292">
        <f t="shared" si="0"/>
        <v>2878235.5600000005</v>
      </c>
      <c r="N15" s="293"/>
      <c r="O15" s="279"/>
    </row>
    <row r="16" spans="1:15" ht="15.75">
      <c r="A16" s="242"/>
      <c r="B16" s="242">
        <v>64</v>
      </c>
      <c r="C16" s="299" t="s">
        <v>15</v>
      </c>
      <c r="D16" s="300"/>
      <c r="E16" s="300"/>
      <c r="F16" s="300"/>
      <c r="G16" s="300"/>
      <c r="H16" s="301"/>
      <c r="I16" s="292">
        <v>514373.63</v>
      </c>
      <c r="J16" s="293"/>
      <c r="K16" s="292">
        <v>0</v>
      </c>
      <c r="L16" s="293"/>
      <c r="M16" s="292">
        <f t="shared" si="0"/>
        <v>514373.63</v>
      </c>
      <c r="N16" s="293"/>
      <c r="O16" s="279"/>
    </row>
    <row r="17" spans="1:15" ht="29.25" customHeight="1">
      <c r="A17" s="242"/>
      <c r="B17" s="242">
        <v>65</v>
      </c>
      <c r="C17" s="289" t="s">
        <v>258</v>
      </c>
      <c r="D17" s="290"/>
      <c r="E17" s="290"/>
      <c r="F17" s="290"/>
      <c r="G17" s="290"/>
      <c r="H17" s="291"/>
      <c r="I17" s="292">
        <v>2165391.04</v>
      </c>
      <c r="J17" s="293"/>
      <c r="K17" s="292">
        <v>0</v>
      </c>
      <c r="L17" s="293"/>
      <c r="M17" s="292">
        <f t="shared" si="0"/>
        <v>2165391.04</v>
      </c>
      <c r="N17" s="293"/>
      <c r="O17" s="279"/>
    </row>
    <row r="18" spans="1:15" ht="20.25" customHeight="1">
      <c r="A18" s="242"/>
      <c r="B18" s="242">
        <v>68</v>
      </c>
      <c r="C18" s="289" t="s">
        <v>149</v>
      </c>
      <c r="D18" s="290"/>
      <c r="E18" s="290"/>
      <c r="F18" s="290"/>
      <c r="G18" s="290"/>
      <c r="H18" s="291"/>
      <c r="I18" s="292">
        <v>663.61</v>
      </c>
      <c r="J18" s="293"/>
      <c r="K18" s="292">
        <v>0</v>
      </c>
      <c r="L18" s="293"/>
      <c r="M18" s="292">
        <f t="shared" si="0"/>
        <v>663.61</v>
      </c>
      <c r="N18" s="293"/>
      <c r="O18" s="279"/>
    </row>
    <row r="19" spans="1:15" ht="22.5" customHeight="1">
      <c r="A19" s="242">
        <v>7</v>
      </c>
      <c r="B19" s="242"/>
      <c r="C19" s="289" t="s">
        <v>9</v>
      </c>
      <c r="D19" s="290"/>
      <c r="E19" s="290"/>
      <c r="F19" s="290"/>
      <c r="G19" s="290"/>
      <c r="H19" s="291"/>
      <c r="I19" s="292">
        <f>I20+I21</f>
        <v>192157.44</v>
      </c>
      <c r="J19" s="293"/>
      <c r="K19" s="292">
        <f>K20+K21</f>
        <v>0</v>
      </c>
      <c r="L19" s="293"/>
      <c r="M19" s="292">
        <f t="shared" si="0"/>
        <v>192157.44</v>
      </c>
      <c r="N19" s="293"/>
      <c r="O19" s="279"/>
    </row>
    <row r="20" spans="1:15" ht="29.25" customHeight="1">
      <c r="A20" s="242"/>
      <c r="B20" s="242">
        <v>71</v>
      </c>
      <c r="C20" s="289" t="s">
        <v>259</v>
      </c>
      <c r="D20" s="290"/>
      <c r="E20" s="290"/>
      <c r="F20" s="290"/>
      <c r="G20" s="290"/>
      <c r="H20" s="291"/>
      <c r="I20" s="292">
        <v>192157.44</v>
      </c>
      <c r="J20" s="293"/>
      <c r="K20" s="292">
        <v>0</v>
      </c>
      <c r="L20" s="293"/>
      <c r="M20" s="292">
        <f t="shared" si="0"/>
        <v>192157.44</v>
      </c>
      <c r="N20" s="293"/>
      <c r="O20" s="279"/>
    </row>
    <row r="21" spans="1:15" ht="26.25" customHeight="1">
      <c r="A21" s="242"/>
      <c r="B21" s="242">
        <v>72</v>
      </c>
      <c r="C21" s="289" t="s">
        <v>260</v>
      </c>
      <c r="D21" s="290"/>
      <c r="E21" s="290"/>
      <c r="F21" s="290"/>
      <c r="G21" s="290"/>
      <c r="H21" s="291"/>
      <c r="I21" s="292">
        <v>0</v>
      </c>
      <c r="J21" s="293"/>
      <c r="K21" s="292">
        <v>0</v>
      </c>
      <c r="L21" s="293"/>
      <c r="M21" s="292">
        <f t="shared" si="0"/>
        <v>0</v>
      </c>
      <c r="N21" s="293"/>
      <c r="O21" s="279"/>
    </row>
    <row r="22" spans="1:15" ht="15">
      <c r="A22" s="279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</row>
    <row r="23" spans="1:15" ht="15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</row>
    <row r="24" spans="1:15" ht="15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</row>
    <row r="25" spans="1:15" ht="15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</row>
    <row r="26" spans="1:15" ht="15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</row>
    <row r="27" spans="1:15" ht="15.75">
      <c r="A27" s="304" t="s">
        <v>187</v>
      </c>
      <c r="B27" s="304"/>
      <c r="C27" s="304"/>
      <c r="D27" s="304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</row>
    <row r="28" spans="1:15" ht="15">
      <c r="A28" s="279"/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</row>
    <row r="29" spans="1:15" ht="15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</row>
    <row r="30" spans="1:15" ht="60" customHeight="1">
      <c r="A30" s="241" t="s">
        <v>219</v>
      </c>
      <c r="B30" s="241" t="s">
        <v>220</v>
      </c>
      <c r="C30" s="296" t="s">
        <v>261</v>
      </c>
      <c r="D30" s="297"/>
      <c r="E30" s="297"/>
      <c r="F30" s="297"/>
      <c r="G30" s="297"/>
      <c r="H30" s="298"/>
      <c r="I30" s="294" t="s">
        <v>268</v>
      </c>
      <c r="J30" s="295"/>
      <c r="K30" s="294" t="s">
        <v>342</v>
      </c>
      <c r="L30" s="295"/>
      <c r="M30" s="294" t="s">
        <v>343</v>
      </c>
      <c r="N30" s="295"/>
      <c r="O30" s="279"/>
    </row>
    <row r="31" spans="1:15" ht="15.75">
      <c r="A31" s="242">
        <v>3</v>
      </c>
      <c r="B31" s="242"/>
      <c r="C31" s="299" t="s">
        <v>10</v>
      </c>
      <c r="D31" s="300"/>
      <c r="E31" s="300"/>
      <c r="F31" s="300"/>
      <c r="G31" s="300"/>
      <c r="H31" s="301"/>
      <c r="I31" s="292">
        <f>I32+I33+I34+I35+I36+I37+I38</f>
        <v>2214255.5499999998</v>
      </c>
      <c r="J31" s="293"/>
      <c r="K31" s="292">
        <f>K32+K33+K34+K35+K36+K37+K38</f>
        <v>31528.43</v>
      </c>
      <c r="L31" s="293"/>
      <c r="M31" s="292">
        <f>M32+M33+M34+M35+M36+M37+M38</f>
        <v>2245783.98</v>
      </c>
      <c r="N31" s="293"/>
      <c r="O31" s="279"/>
    </row>
    <row r="32" spans="1:15" ht="15.75">
      <c r="A32" s="242"/>
      <c r="B32" s="242">
        <v>31</v>
      </c>
      <c r="C32" s="299" t="s">
        <v>16</v>
      </c>
      <c r="D32" s="300"/>
      <c r="E32" s="300"/>
      <c r="F32" s="300"/>
      <c r="G32" s="300"/>
      <c r="H32" s="301"/>
      <c r="I32" s="292">
        <v>272724.21000000002</v>
      </c>
      <c r="J32" s="293"/>
      <c r="K32" s="292">
        <v>0</v>
      </c>
      <c r="L32" s="293"/>
      <c r="M32" s="292">
        <f t="shared" ref="M32:M38" si="1">I32+K32</f>
        <v>272724.21000000002</v>
      </c>
      <c r="N32" s="293"/>
      <c r="O32" s="279"/>
    </row>
    <row r="33" spans="1:15" ht="15.75">
      <c r="A33" s="242"/>
      <c r="B33" s="242">
        <v>32</v>
      </c>
      <c r="C33" s="299" t="s">
        <v>17</v>
      </c>
      <c r="D33" s="300"/>
      <c r="E33" s="300"/>
      <c r="F33" s="300"/>
      <c r="G33" s="300"/>
      <c r="H33" s="301"/>
      <c r="I33" s="292">
        <v>538726.67000000004</v>
      </c>
      <c r="J33" s="293"/>
      <c r="K33" s="292">
        <v>31528.43</v>
      </c>
      <c r="L33" s="293"/>
      <c r="M33" s="292">
        <f t="shared" si="1"/>
        <v>570255.10000000009</v>
      </c>
      <c r="N33" s="293"/>
      <c r="O33" s="279"/>
    </row>
    <row r="34" spans="1:15" ht="15.75">
      <c r="A34" s="242"/>
      <c r="B34" s="242">
        <v>34</v>
      </c>
      <c r="C34" s="299" t="s">
        <v>18</v>
      </c>
      <c r="D34" s="300"/>
      <c r="E34" s="300"/>
      <c r="F34" s="300"/>
      <c r="G34" s="300"/>
      <c r="H34" s="301"/>
      <c r="I34" s="292">
        <v>7447.13</v>
      </c>
      <c r="J34" s="293"/>
      <c r="K34" s="292">
        <v>0</v>
      </c>
      <c r="L34" s="293"/>
      <c r="M34" s="292">
        <f t="shared" si="1"/>
        <v>7447.13</v>
      </c>
      <c r="N34" s="293"/>
      <c r="O34" s="279"/>
    </row>
    <row r="35" spans="1:15" ht="15.75">
      <c r="A35" s="242"/>
      <c r="B35" s="242">
        <v>35</v>
      </c>
      <c r="C35" s="299" t="s">
        <v>165</v>
      </c>
      <c r="D35" s="300"/>
      <c r="E35" s="300"/>
      <c r="F35" s="300"/>
      <c r="G35" s="300"/>
      <c r="H35" s="301"/>
      <c r="I35" s="292">
        <v>23890.080000000002</v>
      </c>
      <c r="J35" s="293"/>
      <c r="K35" s="292">
        <v>0</v>
      </c>
      <c r="L35" s="293"/>
      <c r="M35" s="292">
        <f t="shared" si="1"/>
        <v>23890.080000000002</v>
      </c>
      <c r="N35" s="293"/>
      <c r="O35" s="279"/>
    </row>
    <row r="36" spans="1:15" ht="15.75">
      <c r="A36" s="242"/>
      <c r="B36" s="242">
        <v>36</v>
      </c>
      <c r="C36" s="289" t="s">
        <v>124</v>
      </c>
      <c r="D36" s="290"/>
      <c r="E36" s="290"/>
      <c r="F36" s="290"/>
      <c r="G36" s="290"/>
      <c r="H36" s="291"/>
      <c r="I36" s="292">
        <v>568592.68000000005</v>
      </c>
      <c r="J36" s="293"/>
      <c r="K36" s="292">
        <v>0</v>
      </c>
      <c r="L36" s="293"/>
      <c r="M36" s="292">
        <f t="shared" si="1"/>
        <v>568592.68000000005</v>
      </c>
      <c r="N36" s="293"/>
      <c r="O36" s="279"/>
    </row>
    <row r="37" spans="1:15" ht="33.75" customHeight="1">
      <c r="A37" s="242"/>
      <c r="B37" s="242">
        <v>37</v>
      </c>
      <c r="C37" s="289" t="s">
        <v>262</v>
      </c>
      <c r="D37" s="290"/>
      <c r="E37" s="290"/>
      <c r="F37" s="290"/>
      <c r="G37" s="290"/>
      <c r="H37" s="291"/>
      <c r="I37" s="292">
        <v>150953.15</v>
      </c>
      <c r="J37" s="293"/>
      <c r="K37" s="292">
        <v>0</v>
      </c>
      <c r="L37" s="293"/>
      <c r="M37" s="292">
        <f t="shared" si="1"/>
        <v>150953.15</v>
      </c>
      <c r="N37" s="293"/>
      <c r="O37" s="279"/>
    </row>
    <row r="38" spans="1:15" ht="39.75" customHeight="1">
      <c r="A38" s="242"/>
      <c r="B38" s="242">
        <v>38</v>
      </c>
      <c r="C38" s="289" t="s">
        <v>276</v>
      </c>
      <c r="D38" s="290"/>
      <c r="E38" s="290"/>
      <c r="F38" s="290"/>
      <c r="G38" s="290"/>
      <c r="H38" s="291"/>
      <c r="I38" s="292">
        <v>651921.63</v>
      </c>
      <c r="J38" s="293"/>
      <c r="K38" s="292">
        <v>0</v>
      </c>
      <c r="L38" s="293"/>
      <c r="M38" s="292">
        <f t="shared" si="1"/>
        <v>651921.63</v>
      </c>
      <c r="N38" s="293"/>
      <c r="O38" s="279"/>
    </row>
    <row r="39" spans="1:15" ht="15.7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9"/>
    </row>
    <row r="40" spans="1:15" ht="49.5" customHeight="1">
      <c r="A40" s="241" t="s">
        <v>219</v>
      </c>
      <c r="B40" s="241" t="s">
        <v>220</v>
      </c>
      <c r="C40" s="296" t="s">
        <v>261</v>
      </c>
      <c r="D40" s="297"/>
      <c r="E40" s="297"/>
      <c r="F40" s="297"/>
      <c r="G40" s="297"/>
      <c r="H40" s="298"/>
      <c r="I40" s="294" t="s">
        <v>268</v>
      </c>
      <c r="J40" s="295"/>
      <c r="K40" s="294" t="s">
        <v>342</v>
      </c>
      <c r="L40" s="295"/>
      <c r="M40" s="294" t="s">
        <v>343</v>
      </c>
      <c r="N40" s="295"/>
      <c r="O40" s="279"/>
    </row>
    <row r="41" spans="1:15" ht="50.25" customHeight="1">
      <c r="A41" s="242">
        <v>4</v>
      </c>
      <c r="B41" s="242"/>
      <c r="C41" s="289" t="s">
        <v>11</v>
      </c>
      <c r="D41" s="290"/>
      <c r="E41" s="290"/>
      <c r="F41" s="290"/>
      <c r="G41" s="290"/>
      <c r="H41" s="291"/>
      <c r="I41" s="292">
        <f>I42+I43+I44</f>
        <v>6726549.4000000004</v>
      </c>
      <c r="J41" s="293"/>
      <c r="K41" s="292">
        <f>K42+K43+K44</f>
        <v>-1056507.2</v>
      </c>
      <c r="L41" s="293"/>
      <c r="M41" s="292">
        <f>M42+M43+M44</f>
        <v>5670042.2000000002</v>
      </c>
      <c r="N41" s="293"/>
      <c r="O41" s="279"/>
    </row>
    <row r="42" spans="1:15" ht="14.25" customHeight="1">
      <c r="A42" s="242"/>
      <c r="B42" s="242">
        <v>41</v>
      </c>
      <c r="C42" s="289" t="s">
        <v>263</v>
      </c>
      <c r="D42" s="290"/>
      <c r="E42" s="290"/>
      <c r="F42" s="290"/>
      <c r="G42" s="290"/>
      <c r="H42" s="291"/>
      <c r="I42" s="292">
        <v>15000</v>
      </c>
      <c r="J42" s="293"/>
      <c r="K42" s="292">
        <v>0</v>
      </c>
      <c r="L42" s="293"/>
      <c r="M42" s="292">
        <f>I42+K42</f>
        <v>15000</v>
      </c>
      <c r="N42" s="293"/>
      <c r="O42" s="279"/>
    </row>
    <row r="43" spans="1:15" ht="15.75">
      <c r="A43" s="242"/>
      <c r="B43" s="242">
        <v>42</v>
      </c>
      <c r="C43" s="289" t="s">
        <v>20</v>
      </c>
      <c r="D43" s="290"/>
      <c r="E43" s="290"/>
      <c r="F43" s="290"/>
      <c r="G43" s="290"/>
      <c r="H43" s="291"/>
      <c r="I43" s="292">
        <v>6700931.5800000001</v>
      </c>
      <c r="J43" s="293"/>
      <c r="K43" s="292">
        <v>-1056507.2</v>
      </c>
      <c r="L43" s="293"/>
      <c r="M43" s="292">
        <f>I43+K43</f>
        <v>5644424.3799999999</v>
      </c>
      <c r="N43" s="293"/>
      <c r="O43" s="279"/>
    </row>
    <row r="44" spans="1:15" ht="15.75">
      <c r="A44" s="242"/>
      <c r="B44" s="242">
        <v>45</v>
      </c>
      <c r="C44" s="289" t="s">
        <v>264</v>
      </c>
      <c r="D44" s="290"/>
      <c r="E44" s="290"/>
      <c r="F44" s="290"/>
      <c r="G44" s="290"/>
      <c r="H44" s="291"/>
      <c r="I44" s="292">
        <v>10617.82</v>
      </c>
      <c r="J44" s="293"/>
      <c r="K44" s="292">
        <v>0</v>
      </c>
      <c r="L44" s="293"/>
      <c r="M44" s="292">
        <f>I44+K44</f>
        <v>10617.82</v>
      </c>
      <c r="N44" s="293"/>
      <c r="O44" s="279"/>
    </row>
  </sheetData>
  <mergeCells count="100">
    <mergeCell ref="A2:O3"/>
    <mergeCell ref="M13:N13"/>
    <mergeCell ref="I12:J12"/>
    <mergeCell ref="K12:L12"/>
    <mergeCell ref="M12:N12"/>
    <mergeCell ref="I13:J13"/>
    <mergeCell ref="K13:L13"/>
    <mergeCell ref="M15:N15"/>
    <mergeCell ref="I14:J14"/>
    <mergeCell ref="K14:L14"/>
    <mergeCell ref="M14:N14"/>
    <mergeCell ref="I15:J15"/>
    <mergeCell ref="K15:L15"/>
    <mergeCell ref="M17:N17"/>
    <mergeCell ref="I16:J16"/>
    <mergeCell ref="K16:L16"/>
    <mergeCell ref="M16:N16"/>
    <mergeCell ref="I17:J17"/>
    <mergeCell ref="K17:L17"/>
    <mergeCell ref="I19:J19"/>
    <mergeCell ref="K19:L19"/>
    <mergeCell ref="M19:N19"/>
    <mergeCell ref="I18:J18"/>
    <mergeCell ref="K18:L18"/>
    <mergeCell ref="M18:N18"/>
    <mergeCell ref="I21:J21"/>
    <mergeCell ref="K21:L21"/>
    <mergeCell ref="M21:N21"/>
    <mergeCell ref="I20:J20"/>
    <mergeCell ref="K20:L20"/>
    <mergeCell ref="M20:N20"/>
    <mergeCell ref="C20:H20"/>
    <mergeCell ref="C21:H21"/>
    <mergeCell ref="A6:D6"/>
    <mergeCell ref="A9:D9"/>
    <mergeCell ref="A27:D27"/>
    <mergeCell ref="C16:H16"/>
    <mergeCell ref="C17:H17"/>
    <mergeCell ref="C18:H18"/>
    <mergeCell ref="C19:H19"/>
    <mergeCell ref="C12:H12"/>
    <mergeCell ref="C13:H13"/>
    <mergeCell ref="C14:H14"/>
    <mergeCell ref="C15:H15"/>
    <mergeCell ref="C30:H30"/>
    <mergeCell ref="I30:J30"/>
    <mergeCell ref="K30:L30"/>
    <mergeCell ref="M30:N30"/>
    <mergeCell ref="I31:J31"/>
    <mergeCell ref="K31:L31"/>
    <mergeCell ref="M31:N31"/>
    <mergeCell ref="C31:H31"/>
    <mergeCell ref="C32:H32"/>
    <mergeCell ref="C33:H33"/>
    <mergeCell ref="M34:N34"/>
    <mergeCell ref="I35:J35"/>
    <mergeCell ref="K35:L35"/>
    <mergeCell ref="M35:N35"/>
    <mergeCell ref="I34:J34"/>
    <mergeCell ref="K34:L34"/>
    <mergeCell ref="C34:H34"/>
    <mergeCell ref="C35:H35"/>
    <mergeCell ref="M32:N32"/>
    <mergeCell ref="I33:J33"/>
    <mergeCell ref="K33:L33"/>
    <mergeCell ref="M33:N33"/>
    <mergeCell ref="I32:J32"/>
    <mergeCell ref="K32:L32"/>
    <mergeCell ref="C36:H36"/>
    <mergeCell ref="C37:H37"/>
    <mergeCell ref="M38:N38"/>
    <mergeCell ref="I40:J40"/>
    <mergeCell ref="K40:L40"/>
    <mergeCell ref="M40:N40"/>
    <mergeCell ref="I38:J38"/>
    <mergeCell ref="K38:L38"/>
    <mergeCell ref="C38:H38"/>
    <mergeCell ref="C40:H40"/>
    <mergeCell ref="M36:N36"/>
    <mergeCell ref="I37:J37"/>
    <mergeCell ref="K37:L37"/>
    <mergeCell ref="M37:N37"/>
    <mergeCell ref="I36:J36"/>
    <mergeCell ref="K36:L36"/>
    <mergeCell ref="C41:H41"/>
    <mergeCell ref="C42:H42"/>
    <mergeCell ref="M43:N43"/>
    <mergeCell ref="I44:J44"/>
    <mergeCell ref="K44:L44"/>
    <mergeCell ref="M44:N44"/>
    <mergeCell ref="I43:J43"/>
    <mergeCell ref="K43:L43"/>
    <mergeCell ref="C43:H43"/>
    <mergeCell ref="C44:H44"/>
    <mergeCell ref="M41:N41"/>
    <mergeCell ref="I42:J42"/>
    <mergeCell ref="K42:L42"/>
    <mergeCell ref="M42:N42"/>
    <mergeCell ref="I41:J41"/>
    <mergeCell ref="K41:L4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G6" sqref="G6"/>
    </sheetView>
  </sheetViews>
  <sheetFormatPr defaultRowHeight="14.25"/>
  <cols>
    <col min="2" max="2" width="27.125" customWidth="1"/>
    <col min="3" max="4" width="12.625" customWidth="1"/>
    <col min="5" max="5" width="14.25" customWidth="1"/>
    <col min="6" max="6" width="13.125" customWidth="1"/>
    <col min="7" max="7" width="13.25" customWidth="1"/>
  </cols>
  <sheetData>
    <row r="1" spans="1:10" ht="15.75">
      <c r="A1" s="44" t="s">
        <v>350</v>
      </c>
      <c r="B1" s="44"/>
      <c r="C1" s="44"/>
      <c r="D1" s="44"/>
      <c r="E1" s="44"/>
      <c r="F1" s="44"/>
      <c r="G1" s="44"/>
      <c r="H1" s="44"/>
      <c r="I1" s="44"/>
      <c r="J1" s="44"/>
    </row>
    <row r="3" spans="1:10" ht="3" customHeight="1">
      <c r="A3" s="252"/>
      <c r="B3" s="252"/>
      <c r="C3" s="253"/>
      <c r="D3" s="253"/>
      <c r="E3" s="253"/>
      <c r="F3" s="253"/>
      <c r="G3" s="253"/>
    </row>
    <row r="4" spans="1:10" ht="45" customHeight="1">
      <c r="A4" s="315" t="s">
        <v>266</v>
      </c>
      <c r="B4" s="316"/>
      <c r="C4" s="316"/>
      <c r="D4" s="317"/>
      <c r="E4" s="257" t="s">
        <v>268</v>
      </c>
      <c r="F4" s="257" t="s">
        <v>342</v>
      </c>
      <c r="G4" s="257" t="s">
        <v>343</v>
      </c>
    </row>
    <row r="5" spans="1:10" ht="15.75">
      <c r="A5" s="306" t="s">
        <v>265</v>
      </c>
      <c r="B5" s="307"/>
      <c r="C5" s="307"/>
      <c r="D5" s="308"/>
      <c r="E5" s="258">
        <f>E7+E9+E11+E13</f>
        <v>8404192.25</v>
      </c>
      <c r="F5" s="258">
        <f>F7+F9+F11+F13</f>
        <v>-1799388.9500000002</v>
      </c>
      <c r="G5" s="258">
        <f>G7+G9+G11+G13</f>
        <v>6604803.3000000007</v>
      </c>
    </row>
    <row r="6" spans="1:10" ht="15.75">
      <c r="A6" s="309" t="s">
        <v>325</v>
      </c>
      <c r="B6" s="310"/>
      <c r="C6" s="310"/>
      <c r="D6" s="311"/>
      <c r="E6" s="258">
        <f>E7</f>
        <v>2126013.7000000002</v>
      </c>
      <c r="F6" s="258">
        <f>F7</f>
        <v>-420869.6</v>
      </c>
      <c r="G6" s="258">
        <f>E6+F6</f>
        <v>1705144.1</v>
      </c>
    </row>
    <row r="7" spans="1:10" ht="15.75">
      <c r="A7" s="312" t="s">
        <v>269</v>
      </c>
      <c r="B7" s="313"/>
      <c r="C7" s="313"/>
      <c r="D7" s="314"/>
      <c r="E7" s="259">
        <v>2126013.7000000002</v>
      </c>
      <c r="F7" s="259">
        <v>-420869.6</v>
      </c>
      <c r="G7" s="259">
        <f>E7+F7</f>
        <v>1705144.1</v>
      </c>
    </row>
    <row r="8" spans="1:10" ht="15.75">
      <c r="A8" s="309" t="s">
        <v>326</v>
      </c>
      <c r="B8" s="310"/>
      <c r="C8" s="310"/>
      <c r="D8" s="311"/>
      <c r="E8" s="258">
        <f>E9</f>
        <v>2177811.12</v>
      </c>
      <c r="F8" s="258">
        <f>F9</f>
        <v>0</v>
      </c>
      <c r="G8" s="258">
        <f>G9</f>
        <v>2177811.12</v>
      </c>
    </row>
    <row r="9" spans="1:10" ht="15.75">
      <c r="A9" s="312" t="s">
        <v>270</v>
      </c>
      <c r="B9" s="313"/>
      <c r="C9" s="313"/>
      <c r="D9" s="314"/>
      <c r="E9" s="259">
        <v>2177811.12</v>
      </c>
      <c r="F9" s="259">
        <v>0</v>
      </c>
      <c r="G9" s="259">
        <f>E9+F9</f>
        <v>2177811.12</v>
      </c>
    </row>
    <row r="10" spans="1:10" ht="15.75">
      <c r="A10" s="309" t="s">
        <v>327</v>
      </c>
      <c r="B10" s="310"/>
      <c r="C10" s="310"/>
      <c r="D10" s="311"/>
      <c r="E10" s="258">
        <f>E11</f>
        <v>3908209.99</v>
      </c>
      <c r="F10" s="258">
        <f>F11</f>
        <v>-1378519.35</v>
      </c>
      <c r="G10" s="258">
        <f>G11</f>
        <v>2529690.64</v>
      </c>
    </row>
    <row r="11" spans="1:10" ht="15.75">
      <c r="A11" s="321" t="s">
        <v>271</v>
      </c>
      <c r="B11" s="322"/>
      <c r="C11" s="322"/>
      <c r="D11" s="323"/>
      <c r="E11" s="259">
        <v>3908209.99</v>
      </c>
      <c r="F11" s="259">
        <v>-1378519.35</v>
      </c>
      <c r="G11" s="259">
        <f>E11+F11</f>
        <v>2529690.64</v>
      </c>
    </row>
    <row r="12" spans="1:10" ht="18" customHeight="1">
      <c r="A12" s="315" t="s">
        <v>344</v>
      </c>
      <c r="B12" s="316"/>
      <c r="C12" s="316"/>
      <c r="D12" s="317"/>
      <c r="E12" s="258">
        <f>E13</f>
        <v>192157.44</v>
      </c>
      <c r="F12" s="258">
        <f>F13</f>
        <v>0</v>
      </c>
      <c r="G12" s="258">
        <f>E12+F12</f>
        <v>192157.44</v>
      </c>
    </row>
    <row r="13" spans="1:10" ht="20.25" customHeight="1">
      <c r="A13" s="318" t="s">
        <v>345</v>
      </c>
      <c r="B13" s="319"/>
      <c r="C13" s="319"/>
      <c r="D13" s="320"/>
      <c r="E13" s="259">
        <v>192157.44</v>
      </c>
      <c r="F13" s="259">
        <v>0</v>
      </c>
      <c r="G13" s="259">
        <f>E13+F13</f>
        <v>192157.44</v>
      </c>
    </row>
    <row r="14" spans="1:10" ht="15.75">
      <c r="C14" s="254"/>
      <c r="D14" s="254"/>
      <c r="E14" s="254"/>
      <c r="F14" s="254"/>
      <c r="G14" s="254"/>
    </row>
    <row r="16" spans="1:10" s="44" customFormat="1" ht="47.25" customHeight="1">
      <c r="A16" s="315" t="s">
        <v>266</v>
      </c>
      <c r="B16" s="316"/>
      <c r="C16" s="316"/>
      <c r="D16" s="317"/>
      <c r="E16" s="257" t="s">
        <v>268</v>
      </c>
      <c r="F16" s="257" t="s">
        <v>342</v>
      </c>
      <c r="G16" s="257" t="s">
        <v>343</v>
      </c>
    </row>
    <row r="17" spans="1:7" s="255" customFormat="1" ht="17.25" customHeight="1">
      <c r="A17" s="306" t="s">
        <v>328</v>
      </c>
      <c r="B17" s="307"/>
      <c r="C17" s="307"/>
      <c r="D17" s="308"/>
      <c r="E17" s="258">
        <f>E19+E21+E23+E25+E27</f>
        <v>8940804.9500000011</v>
      </c>
      <c r="F17" s="258">
        <f>F19+F21+F23+F25+F27</f>
        <v>-1024978.77</v>
      </c>
      <c r="G17" s="258">
        <f>G19+G21+G23+G25+G27</f>
        <v>7915826.1800000006</v>
      </c>
    </row>
    <row r="18" spans="1:7" s="255" customFormat="1" ht="14.25" customHeight="1">
      <c r="A18" s="309" t="s">
        <v>325</v>
      </c>
      <c r="B18" s="310"/>
      <c r="C18" s="310"/>
      <c r="D18" s="311"/>
      <c r="E18" s="258">
        <f>E19</f>
        <v>2034380.06</v>
      </c>
      <c r="F18" s="258">
        <f>F19</f>
        <v>353540.58</v>
      </c>
      <c r="G18" s="258">
        <f>G19</f>
        <v>2387920.64</v>
      </c>
    </row>
    <row r="19" spans="1:7" s="255" customFormat="1" ht="14.25" customHeight="1">
      <c r="A19" s="312" t="s">
        <v>269</v>
      </c>
      <c r="B19" s="313"/>
      <c r="C19" s="313"/>
      <c r="D19" s="314"/>
      <c r="E19" s="259">
        <v>2034380.06</v>
      </c>
      <c r="F19" s="259">
        <v>353540.58</v>
      </c>
      <c r="G19" s="259">
        <f>E19+F19</f>
        <v>2387920.64</v>
      </c>
    </row>
    <row r="20" spans="1:7" s="255" customFormat="1" ht="14.25" customHeight="1">
      <c r="A20" s="309" t="s">
        <v>326</v>
      </c>
      <c r="B20" s="310"/>
      <c r="C20" s="310"/>
      <c r="D20" s="311"/>
      <c r="E20" s="258">
        <f>E21</f>
        <v>2177811.12</v>
      </c>
      <c r="F20" s="258">
        <f>F21</f>
        <v>0</v>
      </c>
      <c r="G20" s="258">
        <f>G21</f>
        <v>2177811.12</v>
      </c>
    </row>
    <row r="21" spans="1:7" s="255" customFormat="1" ht="13.5" customHeight="1">
      <c r="A21" s="312" t="s">
        <v>270</v>
      </c>
      <c r="B21" s="313"/>
      <c r="C21" s="313"/>
      <c r="D21" s="314"/>
      <c r="E21" s="259">
        <v>2177811.12</v>
      </c>
      <c r="F21" s="259">
        <v>0</v>
      </c>
      <c r="G21" s="259">
        <f>E21+F21</f>
        <v>2177811.12</v>
      </c>
    </row>
    <row r="22" spans="1:7" s="255" customFormat="1" ht="17.25" customHeight="1">
      <c r="A22" s="309" t="s">
        <v>327</v>
      </c>
      <c r="B22" s="310"/>
      <c r="C22" s="310"/>
      <c r="D22" s="311"/>
      <c r="E22" s="258">
        <f>E23</f>
        <v>3908209.99</v>
      </c>
      <c r="F22" s="258">
        <f>F23</f>
        <v>-1378519.35</v>
      </c>
      <c r="G22" s="258">
        <f>G23</f>
        <v>2529690.64</v>
      </c>
    </row>
    <row r="23" spans="1:7" s="255" customFormat="1" ht="15.75">
      <c r="A23" s="312" t="s">
        <v>271</v>
      </c>
      <c r="B23" s="313"/>
      <c r="C23" s="313"/>
      <c r="D23" s="314"/>
      <c r="E23" s="259">
        <v>3908209.99</v>
      </c>
      <c r="F23" s="259">
        <v>-1378519.35</v>
      </c>
      <c r="G23" s="259">
        <f>E23+F23</f>
        <v>2529690.64</v>
      </c>
    </row>
    <row r="24" spans="1:7" s="255" customFormat="1" ht="16.5" customHeight="1">
      <c r="A24" s="315" t="s">
        <v>344</v>
      </c>
      <c r="B24" s="316"/>
      <c r="C24" s="316"/>
      <c r="D24" s="317"/>
      <c r="E24" s="258">
        <f>E25</f>
        <v>192157.44</v>
      </c>
      <c r="F24" s="258">
        <f>F25</f>
        <v>0</v>
      </c>
      <c r="G24" s="258">
        <f>E24+F24</f>
        <v>192157.44</v>
      </c>
    </row>
    <row r="25" spans="1:7" s="44" customFormat="1" ht="18.75" customHeight="1">
      <c r="A25" s="318" t="s">
        <v>345</v>
      </c>
      <c r="B25" s="319"/>
      <c r="C25" s="319"/>
      <c r="D25" s="320"/>
      <c r="E25" s="259">
        <v>192157.44</v>
      </c>
      <c r="F25" s="259">
        <v>0</v>
      </c>
      <c r="G25" s="259">
        <f>E25+F25</f>
        <v>192157.44</v>
      </c>
    </row>
    <row r="26" spans="1:7" ht="18" customHeight="1">
      <c r="A26" s="327" t="s">
        <v>331</v>
      </c>
      <c r="B26" s="328"/>
      <c r="C26" s="328"/>
      <c r="D26" s="329"/>
      <c r="E26" s="270">
        <f>E27</f>
        <v>628246.34</v>
      </c>
      <c r="F26" s="270">
        <f>F27</f>
        <v>0</v>
      </c>
      <c r="G26" s="270">
        <f>G27</f>
        <v>628246.34</v>
      </c>
    </row>
    <row r="27" spans="1:7">
      <c r="A27" s="324" t="s">
        <v>329</v>
      </c>
      <c r="B27" s="325"/>
      <c r="C27" s="325"/>
      <c r="D27" s="326"/>
      <c r="E27" s="269">
        <v>628246.34</v>
      </c>
      <c r="F27" s="269">
        <v>0</v>
      </c>
      <c r="G27" s="269">
        <f>E27+F27</f>
        <v>628246.34</v>
      </c>
    </row>
    <row r="28" spans="1:7">
      <c r="C28" t="s">
        <v>330</v>
      </c>
    </row>
    <row r="29" spans="1:7">
      <c r="D29" s="256"/>
    </row>
  </sheetData>
  <mergeCells count="22">
    <mergeCell ref="A27:D27"/>
    <mergeCell ref="A22:D22"/>
    <mergeCell ref="A23:D23"/>
    <mergeCell ref="A24:D24"/>
    <mergeCell ref="A25:D25"/>
    <mergeCell ref="A26:D26"/>
    <mergeCell ref="A12:D12"/>
    <mergeCell ref="A13:D13"/>
    <mergeCell ref="A16:D16"/>
    <mergeCell ref="A4:D4"/>
    <mergeCell ref="A5:D5"/>
    <mergeCell ref="A6:D6"/>
    <mergeCell ref="A7:D7"/>
    <mergeCell ref="A8:D8"/>
    <mergeCell ref="A9:D9"/>
    <mergeCell ref="A10:D10"/>
    <mergeCell ref="A11:D11"/>
    <mergeCell ref="A17:D17"/>
    <mergeCell ref="A18:D18"/>
    <mergeCell ref="A19:D19"/>
    <mergeCell ref="A20:D20"/>
    <mergeCell ref="A21:D21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A16" sqref="A16:I16"/>
    </sheetView>
  </sheetViews>
  <sheetFormatPr defaultRowHeight="14.25"/>
  <cols>
    <col min="5" max="5" width="9" customWidth="1"/>
    <col min="6" max="6" width="7.125" customWidth="1"/>
    <col min="7" max="7" width="6.125" customWidth="1"/>
    <col min="9" max="9" width="6.375" customWidth="1"/>
    <col min="11" max="11" width="3.875" customWidth="1"/>
    <col min="13" max="13" width="3.875" customWidth="1"/>
    <col min="15" max="15" width="4" customWidth="1"/>
  </cols>
  <sheetData>
    <row r="1" spans="1:15" ht="15.75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</row>
    <row r="2" spans="1:15" ht="15.7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5.75">
      <c r="A3" s="44" t="s">
        <v>353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5.7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7.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55.5" customHeight="1">
      <c r="A6" s="294" t="s">
        <v>192</v>
      </c>
      <c r="B6" s="349"/>
      <c r="C6" s="349"/>
      <c r="D6" s="349"/>
      <c r="E6" s="349"/>
      <c r="F6" s="349"/>
      <c r="G6" s="349"/>
      <c r="H6" s="349"/>
      <c r="I6" s="295"/>
      <c r="J6" s="335" t="s">
        <v>268</v>
      </c>
      <c r="K6" s="336"/>
      <c r="L6" s="335" t="s">
        <v>342</v>
      </c>
      <c r="M6" s="336"/>
      <c r="N6" s="335" t="s">
        <v>343</v>
      </c>
      <c r="O6" s="336"/>
    </row>
    <row r="7" spans="1:15" ht="15.75">
      <c r="A7" s="343" t="s">
        <v>193</v>
      </c>
      <c r="B7" s="344"/>
      <c r="C7" s="344"/>
      <c r="D7" s="344"/>
      <c r="E7" s="344"/>
      <c r="F7" s="344"/>
      <c r="G7" s="344"/>
      <c r="H7" s="344"/>
      <c r="I7" s="345"/>
      <c r="J7" s="341">
        <f>J8+J12+J14+J16+J22+J25+J30+J32+J37+J40</f>
        <v>8940804.9500000011</v>
      </c>
      <c r="K7" s="342"/>
      <c r="L7" s="341">
        <f>L8+L12+L14+L16+L22+L25+L30+L32+L37+L40</f>
        <v>-1024978.77</v>
      </c>
      <c r="M7" s="342"/>
      <c r="N7" s="341">
        <f t="shared" ref="N7:N21" si="0">J7+L7</f>
        <v>7915826.1800000016</v>
      </c>
      <c r="O7" s="342"/>
    </row>
    <row r="8" spans="1:15" ht="15.75">
      <c r="A8" s="343" t="s">
        <v>194</v>
      </c>
      <c r="B8" s="344"/>
      <c r="C8" s="344"/>
      <c r="D8" s="344"/>
      <c r="E8" s="344"/>
      <c r="F8" s="344"/>
      <c r="G8" s="344"/>
      <c r="H8" s="344"/>
      <c r="I8" s="345"/>
      <c r="J8" s="341">
        <f>J9+J10</f>
        <v>1151625.68</v>
      </c>
      <c r="K8" s="342"/>
      <c r="L8" s="341">
        <f>L9+L10</f>
        <v>4941.28</v>
      </c>
      <c r="M8" s="342"/>
      <c r="N8" s="341">
        <f t="shared" si="0"/>
        <v>1156566.96</v>
      </c>
      <c r="O8" s="342"/>
    </row>
    <row r="9" spans="1:15" ht="15.75">
      <c r="A9" s="289" t="s">
        <v>195</v>
      </c>
      <c r="B9" s="290"/>
      <c r="C9" s="290"/>
      <c r="D9" s="290"/>
      <c r="E9" s="290"/>
      <c r="F9" s="290"/>
      <c r="G9" s="290"/>
      <c r="H9" s="290"/>
      <c r="I9" s="291"/>
      <c r="J9" s="339">
        <v>903941.32</v>
      </c>
      <c r="K9" s="340"/>
      <c r="L9" s="339">
        <v>4941.28</v>
      </c>
      <c r="M9" s="340"/>
      <c r="N9" s="339">
        <f>J9+L9</f>
        <v>908882.6</v>
      </c>
      <c r="O9" s="340"/>
    </row>
    <row r="10" spans="1:15" ht="15.75">
      <c r="A10" s="299" t="s">
        <v>196</v>
      </c>
      <c r="B10" s="300"/>
      <c r="C10" s="300"/>
      <c r="D10" s="300"/>
      <c r="E10" s="300"/>
      <c r="F10" s="300"/>
      <c r="G10" s="300"/>
      <c r="H10" s="300"/>
      <c r="I10" s="301"/>
      <c r="J10" s="339">
        <v>247684.36</v>
      </c>
      <c r="K10" s="340"/>
      <c r="L10" s="339">
        <v>0</v>
      </c>
      <c r="M10" s="340"/>
      <c r="N10" s="339">
        <f t="shared" si="0"/>
        <v>247684.36</v>
      </c>
      <c r="O10" s="340"/>
    </row>
    <row r="11" spans="1:15" ht="15.75">
      <c r="A11" s="346" t="s">
        <v>234</v>
      </c>
      <c r="B11" s="347"/>
      <c r="C11" s="347"/>
      <c r="D11" s="347"/>
      <c r="E11" s="347"/>
      <c r="F11" s="347"/>
      <c r="G11" s="347"/>
      <c r="H11" s="347"/>
      <c r="I11" s="348"/>
      <c r="J11" s="330">
        <v>0</v>
      </c>
      <c r="K11" s="331"/>
      <c r="L11" s="330">
        <v>0</v>
      </c>
      <c r="M11" s="331"/>
      <c r="N11" s="330">
        <f t="shared" si="0"/>
        <v>0</v>
      </c>
      <c r="O11" s="331"/>
    </row>
    <row r="12" spans="1:15" ht="15.75">
      <c r="A12" s="343" t="s">
        <v>197</v>
      </c>
      <c r="B12" s="344"/>
      <c r="C12" s="344"/>
      <c r="D12" s="344"/>
      <c r="E12" s="344"/>
      <c r="F12" s="344"/>
      <c r="G12" s="344"/>
      <c r="H12" s="344"/>
      <c r="I12" s="345"/>
      <c r="J12" s="341">
        <f>J13</f>
        <v>6525</v>
      </c>
      <c r="K12" s="342"/>
      <c r="L12" s="341">
        <f>L13</f>
        <v>0</v>
      </c>
      <c r="M12" s="342"/>
      <c r="N12" s="341">
        <f t="shared" si="0"/>
        <v>6525</v>
      </c>
      <c r="O12" s="342"/>
    </row>
    <row r="13" spans="1:15" ht="15.75">
      <c r="A13" s="299" t="s">
        <v>198</v>
      </c>
      <c r="B13" s="300"/>
      <c r="C13" s="300"/>
      <c r="D13" s="300"/>
      <c r="E13" s="300"/>
      <c r="F13" s="300"/>
      <c r="G13" s="300"/>
      <c r="H13" s="300"/>
      <c r="I13" s="301"/>
      <c r="J13" s="339">
        <v>6525</v>
      </c>
      <c r="K13" s="340"/>
      <c r="L13" s="339">
        <v>0</v>
      </c>
      <c r="M13" s="340"/>
      <c r="N13" s="339">
        <f t="shared" si="0"/>
        <v>6525</v>
      </c>
      <c r="O13" s="340"/>
    </row>
    <row r="14" spans="1:15" ht="15.75">
      <c r="A14" s="343" t="s">
        <v>199</v>
      </c>
      <c r="B14" s="344"/>
      <c r="C14" s="344"/>
      <c r="D14" s="344"/>
      <c r="E14" s="344"/>
      <c r="F14" s="344"/>
      <c r="G14" s="344"/>
      <c r="H14" s="344"/>
      <c r="I14" s="345"/>
      <c r="J14" s="341">
        <f>J15</f>
        <v>90000</v>
      </c>
      <c r="K14" s="342"/>
      <c r="L14" s="341">
        <f>L15</f>
        <v>0</v>
      </c>
      <c r="M14" s="342"/>
      <c r="N14" s="341">
        <f t="shared" si="0"/>
        <v>90000</v>
      </c>
      <c r="O14" s="342"/>
    </row>
    <row r="15" spans="1:15" ht="15.75">
      <c r="A15" s="299" t="s">
        <v>200</v>
      </c>
      <c r="B15" s="300"/>
      <c r="C15" s="300"/>
      <c r="D15" s="300"/>
      <c r="E15" s="300"/>
      <c r="F15" s="300"/>
      <c r="G15" s="300"/>
      <c r="H15" s="300"/>
      <c r="I15" s="301"/>
      <c r="J15" s="339">
        <v>90000</v>
      </c>
      <c r="K15" s="340"/>
      <c r="L15" s="339">
        <v>0</v>
      </c>
      <c r="M15" s="340"/>
      <c r="N15" s="339">
        <f t="shared" si="0"/>
        <v>90000</v>
      </c>
      <c r="O15" s="340"/>
    </row>
    <row r="16" spans="1:15" ht="15.75">
      <c r="A16" s="350" t="s">
        <v>225</v>
      </c>
      <c r="B16" s="351"/>
      <c r="C16" s="351"/>
      <c r="D16" s="351"/>
      <c r="E16" s="351"/>
      <c r="F16" s="351"/>
      <c r="G16" s="351"/>
      <c r="H16" s="351"/>
      <c r="I16" s="352"/>
      <c r="J16" s="332">
        <f>SUM(J17:K21)</f>
        <v>2804467.1</v>
      </c>
      <c r="K16" s="333"/>
      <c r="L16" s="332">
        <f>SUM(L19:M21)</f>
        <v>-1223082.5</v>
      </c>
      <c r="M16" s="333"/>
      <c r="N16" s="332">
        <f t="shared" si="0"/>
        <v>1581384.6</v>
      </c>
      <c r="O16" s="333"/>
    </row>
    <row r="17" spans="1:15" ht="15.75">
      <c r="A17" s="353" t="s">
        <v>235</v>
      </c>
      <c r="B17" s="354"/>
      <c r="C17" s="354"/>
      <c r="D17" s="354"/>
      <c r="E17" s="354"/>
      <c r="F17" s="354"/>
      <c r="G17" s="354"/>
      <c r="H17" s="354"/>
      <c r="I17" s="355"/>
      <c r="J17" s="330">
        <v>0</v>
      </c>
      <c r="K17" s="331"/>
      <c r="L17" s="330">
        <v>0</v>
      </c>
      <c r="M17" s="331"/>
      <c r="N17" s="330">
        <f t="shared" si="0"/>
        <v>0</v>
      </c>
      <c r="O17" s="331"/>
    </row>
    <row r="18" spans="1:15" ht="15.75">
      <c r="A18" s="356" t="s">
        <v>236</v>
      </c>
      <c r="B18" s="356"/>
      <c r="C18" s="356"/>
      <c r="D18" s="356"/>
      <c r="E18" s="356"/>
      <c r="F18" s="356"/>
      <c r="G18" s="356"/>
      <c r="H18" s="356"/>
      <c r="I18" s="357"/>
      <c r="J18" s="330">
        <v>0</v>
      </c>
      <c r="K18" s="331"/>
      <c r="L18" s="330">
        <v>0</v>
      </c>
      <c r="M18" s="331"/>
      <c r="N18" s="330">
        <f t="shared" si="0"/>
        <v>0</v>
      </c>
      <c r="O18" s="331"/>
    </row>
    <row r="19" spans="1:15" ht="15.75">
      <c r="A19" s="353" t="s">
        <v>226</v>
      </c>
      <c r="B19" s="354"/>
      <c r="C19" s="354"/>
      <c r="D19" s="354"/>
      <c r="E19" s="354"/>
      <c r="F19" s="354"/>
      <c r="G19" s="354"/>
      <c r="H19" s="354"/>
      <c r="I19" s="355"/>
      <c r="J19" s="330">
        <v>26544.560000000001</v>
      </c>
      <c r="K19" s="331"/>
      <c r="L19" s="330">
        <v>0</v>
      </c>
      <c r="M19" s="331"/>
      <c r="N19" s="330">
        <f t="shared" si="0"/>
        <v>26544.560000000001</v>
      </c>
      <c r="O19" s="331"/>
    </row>
    <row r="20" spans="1:15" ht="15.75">
      <c r="A20" s="353" t="s">
        <v>227</v>
      </c>
      <c r="B20" s="354"/>
      <c r="C20" s="354"/>
      <c r="D20" s="354"/>
      <c r="E20" s="354"/>
      <c r="F20" s="354"/>
      <c r="G20" s="354"/>
      <c r="H20" s="354"/>
      <c r="I20" s="355"/>
      <c r="J20" s="330">
        <v>7508.91</v>
      </c>
      <c r="K20" s="331"/>
      <c r="L20" s="330">
        <v>0</v>
      </c>
      <c r="M20" s="331"/>
      <c r="N20" s="330">
        <f t="shared" si="0"/>
        <v>7508.91</v>
      </c>
      <c r="O20" s="331"/>
    </row>
    <row r="21" spans="1:15" ht="15.75">
      <c r="A21" s="353" t="s">
        <v>232</v>
      </c>
      <c r="B21" s="354"/>
      <c r="C21" s="354"/>
      <c r="D21" s="354"/>
      <c r="E21" s="354"/>
      <c r="F21" s="354"/>
      <c r="G21" s="354"/>
      <c r="H21" s="354"/>
      <c r="I21" s="355"/>
      <c r="J21" s="330">
        <v>2770413.63</v>
      </c>
      <c r="K21" s="331"/>
      <c r="L21" s="330">
        <v>-1223082.5</v>
      </c>
      <c r="M21" s="331"/>
      <c r="N21" s="330">
        <f t="shared" si="0"/>
        <v>1547331.13</v>
      </c>
      <c r="O21" s="331"/>
    </row>
    <row r="22" spans="1:15" ht="15.75">
      <c r="A22" s="343" t="s">
        <v>201</v>
      </c>
      <c r="B22" s="344"/>
      <c r="C22" s="344"/>
      <c r="D22" s="344"/>
      <c r="E22" s="344"/>
      <c r="F22" s="344"/>
      <c r="G22" s="344"/>
      <c r="H22" s="344"/>
      <c r="I22" s="345"/>
      <c r="J22" s="341">
        <f>J23+J24</f>
        <v>0</v>
      </c>
      <c r="K22" s="342"/>
      <c r="L22" s="341">
        <f>L23+L24</f>
        <v>0</v>
      </c>
      <c r="M22" s="342"/>
      <c r="N22" s="341">
        <f>N23+N24</f>
        <v>0</v>
      </c>
      <c r="O22" s="342"/>
    </row>
    <row r="23" spans="1:15" ht="15.75">
      <c r="A23" s="299" t="s">
        <v>202</v>
      </c>
      <c r="B23" s="300"/>
      <c r="C23" s="300"/>
      <c r="D23" s="300"/>
      <c r="E23" s="300"/>
      <c r="F23" s="300"/>
      <c r="G23" s="300"/>
      <c r="H23" s="300"/>
      <c r="I23" s="301"/>
      <c r="J23" s="339">
        <f>J372</f>
        <v>0</v>
      </c>
      <c r="K23" s="340"/>
      <c r="L23" s="339">
        <f>L372</f>
        <v>0</v>
      </c>
      <c r="M23" s="340"/>
      <c r="N23" s="339">
        <f>N372</f>
        <v>0</v>
      </c>
      <c r="O23" s="340"/>
    </row>
    <row r="24" spans="1:15" ht="15.75">
      <c r="A24" s="289" t="s">
        <v>203</v>
      </c>
      <c r="B24" s="290"/>
      <c r="C24" s="290"/>
      <c r="D24" s="290"/>
      <c r="E24" s="290"/>
      <c r="F24" s="290"/>
      <c r="G24" s="290"/>
      <c r="H24" s="290"/>
      <c r="I24" s="291"/>
      <c r="J24" s="339">
        <v>0</v>
      </c>
      <c r="K24" s="340"/>
      <c r="L24" s="339">
        <v>0</v>
      </c>
      <c r="M24" s="340"/>
      <c r="N24" s="339">
        <v>0</v>
      </c>
      <c r="O24" s="340"/>
    </row>
    <row r="25" spans="1:15" ht="15.75">
      <c r="A25" s="343" t="s">
        <v>204</v>
      </c>
      <c r="B25" s="344"/>
      <c r="C25" s="344"/>
      <c r="D25" s="344"/>
      <c r="E25" s="344"/>
      <c r="F25" s="344"/>
      <c r="G25" s="344"/>
      <c r="H25" s="344"/>
      <c r="I25" s="345"/>
      <c r="J25" s="341">
        <f>J26+J28++J29+J27</f>
        <v>3390132.77</v>
      </c>
      <c r="K25" s="342"/>
      <c r="L25" s="341">
        <f>L26+L28++L29+L27</f>
        <v>161766.56</v>
      </c>
      <c r="M25" s="342"/>
      <c r="N25" s="341">
        <f>J25+L25</f>
        <v>3551899.33</v>
      </c>
      <c r="O25" s="342"/>
    </row>
    <row r="26" spans="1:15" ht="15.75">
      <c r="A26" s="299" t="s">
        <v>205</v>
      </c>
      <c r="B26" s="300"/>
      <c r="C26" s="300"/>
      <c r="D26" s="300"/>
      <c r="E26" s="300"/>
      <c r="F26" s="300"/>
      <c r="G26" s="300"/>
      <c r="H26" s="300"/>
      <c r="I26" s="301"/>
      <c r="J26" s="339">
        <v>2889662.62</v>
      </c>
      <c r="K26" s="340"/>
      <c r="L26" s="339">
        <v>161766.56</v>
      </c>
      <c r="M26" s="340"/>
      <c r="N26" s="339">
        <f>J26+L26</f>
        <v>3051429.18</v>
      </c>
      <c r="O26" s="340"/>
    </row>
    <row r="27" spans="1:15" ht="15.75">
      <c r="A27" s="346" t="s">
        <v>228</v>
      </c>
      <c r="B27" s="347"/>
      <c r="C27" s="347"/>
      <c r="D27" s="347"/>
      <c r="E27" s="347"/>
      <c r="F27" s="347"/>
      <c r="G27" s="347"/>
      <c r="H27" s="347"/>
      <c r="I27" s="348"/>
      <c r="J27" s="330">
        <v>5000</v>
      </c>
      <c r="K27" s="331"/>
      <c r="L27" s="330">
        <v>0</v>
      </c>
      <c r="M27" s="331"/>
      <c r="N27" s="330">
        <f>J27+L27</f>
        <v>5000</v>
      </c>
      <c r="O27" s="331"/>
    </row>
    <row r="28" spans="1:15" ht="15.75" customHeight="1">
      <c r="A28" s="299" t="s">
        <v>206</v>
      </c>
      <c r="B28" s="300"/>
      <c r="C28" s="300"/>
      <c r="D28" s="300"/>
      <c r="E28" s="300"/>
      <c r="F28" s="300"/>
      <c r="G28" s="300"/>
      <c r="H28" s="300"/>
      <c r="I28" s="301"/>
      <c r="J28" s="339">
        <v>60939.82</v>
      </c>
      <c r="K28" s="340"/>
      <c r="L28" s="339">
        <v>0</v>
      </c>
      <c r="M28" s="340"/>
      <c r="N28" s="339">
        <f>J28+L28</f>
        <v>60939.82</v>
      </c>
      <c r="O28" s="340"/>
    </row>
    <row r="29" spans="1:15" ht="15.75">
      <c r="A29" s="289" t="s">
        <v>207</v>
      </c>
      <c r="B29" s="290"/>
      <c r="C29" s="290"/>
      <c r="D29" s="290"/>
      <c r="E29" s="290"/>
      <c r="F29" s="290"/>
      <c r="G29" s="290"/>
      <c r="H29" s="290"/>
      <c r="I29" s="291"/>
      <c r="J29" s="339">
        <v>434530.33</v>
      </c>
      <c r="K29" s="340"/>
      <c r="L29" s="339">
        <v>0</v>
      </c>
      <c r="M29" s="340"/>
      <c r="N29" s="339">
        <f>J29+L29</f>
        <v>434530.33</v>
      </c>
      <c r="O29" s="340"/>
    </row>
    <row r="30" spans="1:15" ht="15.75">
      <c r="A30" s="343" t="s">
        <v>208</v>
      </c>
      <c r="B30" s="344"/>
      <c r="C30" s="344"/>
      <c r="D30" s="344"/>
      <c r="E30" s="344"/>
      <c r="F30" s="344"/>
      <c r="G30" s="344"/>
      <c r="H30" s="344"/>
      <c r="I30" s="345"/>
      <c r="J30" s="341">
        <f>J31</f>
        <v>0</v>
      </c>
      <c r="K30" s="342"/>
      <c r="L30" s="341">
        <f>L31</f>
        <v>0</v>
      </c>
      <c r="M30" s="342"/>
      <c r="N30" s="341">
        <f>N31</f>
        <v>0</v>
      </c>
      <c r="O30" s="342"/>
    </row>
    <row r="31" spans="1:15" ht="15.75">
      <c r="A31" s="289" t="s">
        <v>209</v>
      </c>
      <c r="B31" s="290"/>
      <c r="C31" s="290"/>
      <c r="D31" s="290"/>
      <c r="E31" s="290"/>
      <c r="F31" s="290"/>
      <c r="G31" s="290"/>
      <c r="H31" s="290"/>
      <c r="I31" s="291"/>
      <c r="J31" s="339">
        <f>J508</f>
        <v>0</v>
      </c>
      <c r="K31" s="340"/>
      <c r="L31" s="339">
        <f>L508</f>
        <v>0</v>
      </c>
      <c r="M31" s="340"/>
      <c r="N31" s="339">
        <f>N508</f>
        <v>0</v>
      </c>
      <c r="O31" s="340"/>
    </row>
    <row r="32" spans="1:15" ht="15.75">
      <c r="A32" s="343" t="s">
        <v>210</v>
      </c>
      <c r="B32" s="344"/>
      <c r="C32" s="344"/>
      <c r="D32" s="344"/>
      <c r="E32" s="344"/>
      <c r="F32" s="344"/>
      <c r="G32" s="344"/>
      <c r="H32" s="344"/>
      <c r="I32" s="345"/>
      <c r="J32" s="341">
        <f>J33+J34+J35+J36</f>
        <v>189999.1</v>
      </c>
      <c r="K32" s="342"/>
      <c r="L32" s="341">
        <f>L33+L34+L35+L36</f>
        <v>-209.1</v>
      </c>
      <c r="M32" s="342"/>
      <c r="N32" s="341">
        <f t="shared" ref="N32:N44" si="1">J32+L32</f>
        <v>189790</v>
      </c>
      <c r="O32" s="342"/>
    </row>
    <row r="33" spans="1:15" ht="15.75">
      <c r="A33" s="299" t="s">
        <v>211</v>
      </c>
      <c r="B33" s="300"/>
      <c r="C33" s="300"/>
      <c r="D33" s="300"/>
      <c r="E33" s="300"/>
      <c r="F33" s="300"/>
      <c r="G33" s="300"/>
      <c r="H33" s="300"/>
      <c r="I33" s="301"/>
      <c r="J33" s="339">
        <v>133499.1</v>
      </c>
      <c r="K33" s="340"/>
      <c r="L33" s="339">
        <v>-209.1</v>
      </c>
      <c r="M33" s="340"/>
      <c r="N33" s="339">
        <f t="shared" si="1"/>
        <v>133290</v>
      </c>
      <c r="O33" s="340"/>
    </row>
    <row r="34" spans="1:15" ht="15.75">
      <c r="A34" s="299" t="s">
        <v>212</v>
      </c>
      <c r="B34" s="300"/>
      <c r="C34" s="300"/>
      <c r="D34" s="300"/>
      <c r="E34" s="300"/>
      <c r="F34" s="300"/>
      <c r="G34" s="300"/>
      <c r="H34" s="300"/>
      <c r="I34" s="301"/>
      <c r="J34" s="339">
        <v>23000</v>
      </c>
      <c r="K34" s="340"/>
      <c r="L34" s="339">
        <v>0</v>
      </c>
      <c r="M34" s="340"/>
      <c r="N34" s="339">
        <f t="shared" si="1"/>
        <v>23000</v>
      </c>
      <c r="O34" s="340"/>
    </row>
    <row r="35" spans="1:15" ht="15.75">
      <c r="A35" s="346" t="s">
        <v>213</v>
      </c>
      <c r="B35" s="347"/>
      <c r="C35" s="347"/>
      <c r="D35" s="347"/>
      <c r="E35" s="347"/>
      <c r="F35" s="347"/>
      <c r="G35" s="347"/>
      <c r="H35" s="347"/>
      <c r="I35" s="348"/>
      <c r="J35" s="330">
        <v>30000</v>
      </c>
      <c r="K35" s="331"/>
      <c r="L35" s="330">
        <v>0</v>
      </c>
      <c r="M35" s="331"/>
      <c r="N35" s="330">
        <f t="shared" si="1"/>
        <v>30000</v>
      </c>
      <c r="O35" s="331"/>
    </row>
    <row r="36" spans="1:15" ht="15.75">
      <c r="A36" s="346" t="s">
        <v>231</v>
      </c>
      <c r="B36" s="347"/>
      <c r="C36" s="347"/>
      <c r="D36" s="347"/>
      <c r="E36" s="347"/>
      <c r="F36" s="347"/>
      <c r="G36" s="347"/>
      <c r="H36" s="347"/>
      <c r="I36" s="348"/>
      <c r="J36" s="330">
        <v>3500</v>
      </c>
      <c r="K36" s="331"/>
      <c r="L36" s="330">
        <v>0</v>
      </c>
      <c r="M36" s="331"/>
      <c r="N36" s="330">
        <f t="shared" si="1"/>
        <v>3500</v>
      </c>
      <c r="O36" s="331"/>
    </row>
    <row r="37" spans="1:15" s="236" customFormat="1" ht="15.75">
      <c r="A37" s="358" t="s">
        <v>214</v>
      </c>
      <c r="B37" s="359"/>
      <c r="C37" s="359"/>
      <c r="D37" s="359"/>
      <c r="E37" s="359"/>
      <c r="F37" s="359"/>
      <c r="G37" s="359"/>
      <c r="H37" s="359"/>
      <c r="I37" s="360"/>
      <c r="J37" s="332">
        <f>SUM(J38)</f>
        <v>1095048.4099999999</v>
      </c>
      <c r="K37" s="333"/>
      <c r="L37" s="332">
        <f>SUM(L38)</f>
        <v>31604.99</v>
      </c>
      <c r="M37" s="333"/>
      <c r="N37" s="332">
        <f t="shared" si="1"/>
        <v>1126653.3999999999</v>
      </c>
      <c r="O37" s="333"/>
    </row>
    <row r="38" spans="1:15" ht="15.75">
      <c r="A38" s="346" t="s">
        <v>229</v>
      </c>
      <c r="B38" s="347"/>
      <c r="C38" s="347"/>
      <c r="D38" s="347"/>
      <c r="E38" s="347"/>
      <c r="F38" s="347"/>
      <c r="G38" s="347"/>
      <c r="H38" s="347"/>
      <c r="I38" s="348"/>
      <c r="J38" s="330">
        <v>1095048.4099999999</v>
      </c>
      <c r="K38" s="331"/>
      <c r="L38" s="330">
        <v>31604.99</v>
      </c>
      <c r="M38" s="331"/>
      <c r="N38" s="330">
        <f t="shared" si="1"/>
        <v>1126653.3999999999</v>
      </c>
      <c r="O38" s="331"/>
    </row>
    <row r="39" spans="1:15" ht="15.75">
      <c r="A39" s="346" t="s">
        <v>230</v>
      </c>
      <c r="B39" s="347"/>
      <c r="C39" s="347"/>
      <c r="D39" s="347"/>
      <c r="E39" s="347"/>
      <c r="F39" s="347"/>
      <c r="G39" s="347"/>
      <c r="H39" s="347"/>
      <c r="I39" s="348"/>
      <c r="J39" s="330">
        <v>0</v>
      </c>
      <c r="K39" s="331"/>
      <c r="L39" s="330">
        <v>0</v>
      </c>
      <c r="M39" s="331"/>
      <c r="N39" s="330">
        <f t="shared" si="1"/>
        <v>0</v>
      </c>
      <c r="O39" s="331"/>
    </row>
    <row r="40" spans="1:15" s="236" customFormat="1" ht="15.75">
      <c r="A40" s="358" t="s">
        <v>215</v>
      </c>
      <c r="B40" s="359"/>
      <c r="C40" s="359"/>
      <c r="D40" s="359"/>
      <c r="E40" s="359"/>
      <c r="F40" s="359"/>
      <c r="G40" s="359"/>
      <c r="H40" s="359"/>
      <c r="I40" s="360"/>
      <c r="J40" s="332">
        <f>SUM(J44+J41+J42+J43)</f>
        <v>213006.89</v>
      </c>
      <c r="K40" s="333"/>
      <c r="L40" s="332">
        <f>SUM(L44+L41+L42+L43)</f>
        <v>0</v>
      </c>
      <c r="M40" s="333"/>
      <c r="N40" s="332">
        <f t="shared" si="1"/>
        <v>213006.89</v>
      </c>
      <c r="O40" s="333"/>
    </row>
    <row r="41" spans="1:15" s="236" customFormat="1" ht="15.75">
      <c r="A41" s="346" t="s">
        <v>237</v>
      </c>
      <c r="B41" s="347"/>
      <c r="C41" s="347"/>
      <c r="D41" s="347"/>
      <c r="E41" s="347"/>
      <c r="F41" s="347"/>
      <c r="G41" s="347"/>
      <c r="H41" s="347"/>
      <c r="I41" s="348"/>
      <c r="J41" s="330">
        <v>0</v>
      </c>
      <c r="K41" s="331"/>
      <c r="L41" s="330">
        <v>0</v>
      </c>
      <c r="M41" s="331"/>
      <c r="N41" s="330">
        <f t="shared" si="1"/>
        <v>0</v>
      </c>
      <c r="O41" s="331"/>
    </row>
    <row r="42" spans="1:15" s="236" customFormat="1" ht="15.75">
      <c r="A42" s="346" t="s">
        <v>216</v>
      </c>
      <c r="B42" s="347"/>
      <c r="C42" s="347"/>
      <c r="D42" s="347"/>
      <c r="E42" s="347"/>
      <c r="F42" s="347"/>
      <c r="G42" s="347"/>
      <c r="H42" s="347"/>
      <c r="I42" s="348"/>
      <c r="J42" s="330">
        <v>0</v>
      </c>
      <c r="K42" s="331"/>
      <c r="L42" s="330">
        <v>0</v>
      </c>
      <c r="M42" s="331"/>
      <c r="N42" s="330">
        <f t="shared" si="1"/>
        <v>0</v>
      </c>
      <c r="O42" s="331"/>
    </row>
    <row r="43" spans="1:15" s="236" customFormat="1" ht="15.75">
      <c r="A43" s="346" t="s">
        <v>217</v>
      </c>
      <c r="B43" s="347"/>
      <c r="C43" s="347"/>
      <c r="D43" s="347"/>
      <c r="E43" s="347"/>
      <c r="F43" s="347"/>
      <c r="G43" s="347"/>
      <c r="H43" s="347"/>
      <c r="I43" s="348"/>
      <c r="J43" s="330">
        <v>53300</v>
      </c>
      <c r="K43" s="331"/>
      <c r="L43" s="330">
        <v>0</v>
      </c>
      <c r="M43" s="331"/>
      <c r="N43" s="330">
        <f t="shared" si="1"/>
        <v>53300</v>
      </c>
      <c r="O43" s="331"/>
    </row>
    <row r="44" spans="1:15" ht="15.75" customHeight="1">
      <c r="A44" s="361" t="s">
        <v>272</v>
      </c>
      <c r="B44" s="362"/>
      <c r="C44" s="362"/>
      <c r="D44" s="362"/>
      <c r="E44" s="362"/>
      <c r="F44" s="362"/>
      <c r="G44" s="362"/>
      <c r="H44" s="362"/>
      <c r="I44" s="363"/>
      <c r="J44" s="330">
        <v>159706.89000000001</v>
      </c>
      <c r="K44" s="331"/>
      <c r="L44" s="330">
        <v>0</v>
      </c>
      <c r="M44" s="331"/>
      <c r="N44" s="330">
        <f t="shared" si="1"/>
        <v>159706.89000000001</v>
      </c>
      <c r="O44" s="331"/>
    </row>
    <row r="45" spans="1:15" ht="15.7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1:15" ht="15.7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</row>
    <row r="47" spans="1:15" ht="15.75">
      <c r="A47" s="44"/>
      <c r="B47" s="240" t="s">
        <v>218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ht="15.7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 ht="15.75">
      <c r="A49" s="334" t="s">
        <v>332</v>
      </c>
      <c r="B49" s="334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</row>
    <row r="50" spans="1:15" ht="15.7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1:15" ht="15.75">
      <c r="A51" s="44" t="s">
        <v>351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7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1:15" ht="49.5" customHeight="1">
      <c r="A53" s="241" t="s">
        <v>219</v>
      </c>
      <c r="B53" s="241" t="s">
        <v>220</v>
      </c>
      <c r="C53" s="296" t="s">
        <v>261</v>
      </c>
      <c r="D53" s="297"/>
      <c r="E53" s="297"/>
      <c r="F53" s="297"/>
      <c r="G53" s="297"/>
      <c r="H53" s="297"/>
      <c r="I53" s="298"/>
      <c r="J53" s="335" t="s">
        <v>268</v>
      </c>
      <c r="K53" s="336"/>
      <c r="L53" s="335" t="s">
        <v>342</v>
      </c>
      <c r="M53" s="336"/>
      <c r="N53" s="335" t="s">
        <v>343</v>
      </c>
      <c r="O53" s="336"/>
    </row>
    <row r="54" spans="1:15" ht="29.25" customHeight="1">
      <c r="A54" s="242">
        <v>8</v>
      </c>
      <c r="B54" s="242"/>
      <c r="C54" s="289" t="s">
        <v>21</v>
      </c>
      <c r="D54" s="290"/>
      <c r="E54" s="290"/>
      <c r="F54" s="290"/>
      <c r="G54" s="290"/>
      <c r="H54" s="290"/>
      <c r="I54" s="291"/>
      <c r="J54" s="292">
        <f>J56+J55</f>
        <v>628246.34000000008</v>
      </c>
      <c r="K54" s="293"/>
      <c r="L54" s="292">
        <f>L55+L56</f>
        <v>0</v>
      </c>
      <c r="M54" s="293"/>
      <c r="N54" s="292">
        <f t="shared" ref="N54:N60" si="2">J54+L54</f>
        <v>628246.34000000008</v>
      </c>
      <c r="O54" s="293"/>
    </row>
    <row r="55" spans="1:15" ht="15.75" customHeight="1">
      <c r="A55" s="242"/>
      <c r="B55" s="242">
        <v>81</v>
      </c>
      <c r="C55" s="364" t="s">
        <v>278</v>
      </c>
      <c r="D55" s="365"/>
      <c r="E55" s="365"/>
      <c r="F55" s="365"/>
      <c r="G55" s="365"/>
      <c r="H55" s="365"/>
      <c r="I55" s="366"/>
      <c r="J55" s="337">
        <v>3981.68</v>
      </c>
      <c r="K55" s="338"/>
      <c r="L55" s="337">
        <v>0</v>
      </c>
      <c r="M55" s="338"/>
      <c r="N55" s="337">
        <f t="shared" si="2"/>
        <v>3981.68</v>
      </c>
      <c r="O55" s="338"/>
    </row>
    <row r="56" spans="1:15" ht="18.75" customHeight="1">
      <c r="A56" s="242"/>
      <c r="B56" s="242">
        <v>84</v>
      </c>
      <c r="C56" s="299" t="s">
        <v>12</v>
      </c>
      <c r="D56" s="300"/>
      <c r="E56" s="300"/>
      <c r="F56" s="300"/>
      <c r="G56" s="300"/>
      <c r="H56" s="300"/>
      <c r="I56" s="301"/>
      <c r="J56" s="337">
        <v>624264.66</v>
      </c>
      <c r="K56" s="338"/>
      <c r="L56" s="337">
        <v>0</v>
      </c>
      <c r="M56" s="338"/>
      <c r="N56" s="337">
        <f t="shared" si="2"/>
        <v>624264.66</v>
      </c>
      <c r="O56" s="338"/>
    </row>
    <row r="57" spans="1:15" ht="15.75" customHeight="1">
      <c r="A57" s="242">
        <v>5</v>
      </c>
      <c r="B57" s="242"/>
      <c r="C57" s="289" t="s">
        <v>223</v>
      </c>
      <c r="D57" s="290"/>
      <c r="E57" s="290"/>
      <c r="F57" s="290"/>
      <c r="G57" s="290"/>
      <c r="H57" s="290"/>
      <c r="I57" s="291"/>
      <c r="J57" s="292">
        <f>J58+J60+J59</f>
        <v>91633.64</v>
      </c>
      <c r="K57" s="293"/>
      <c r="L57" s="292">
        <f>L60+L58+L59</f>
        <v>0</v>
      </c>
      <c r="M57" s="293"/>
      <c r="N57" s="292">
        <f t="shared" si="2"/>
        <v>91633.64</v>
      </c>
      <c r="O57" s="293"/>
    </row>
    <row r="58" spans="1:15" ht="15.75" customHeight="1">
      <c r="A58" s="242"/>
      <c r="B58" s="242">
        <v>51</v>
      </c>
      <c r="C58" s="289" t="s">
        <v>277</v>
      </c>
      <c r="D58" s="290"/>
      <c r="E58" s="290"/>
      <c r="F58" s="290"/>
      <c r="G58" s="290"/>
      <c r="H58" s="290"/>
      <c r="I58" s="291"/>
      <c r="J58" s="292">
        <v>19908.419999999998</v>
      </c>
      <c r="K58" s="293"/>
      <c r="L58" s="292">
        <v>0</v>
      </c>
      <c r="M58" s="293"/>
      <c r="N58" s="292">
        <f t="shared" si="2"/>
        <v>19908.419999999998</v>
      </c>
      <c r="O58" s="293"/>
    </row>
    <row r="59" spans="1:15" ht="15.75" customHeight="1">
      <c r="A59" s="242"/>
      <c r="B59" s="242">
        <v>53</v>
      </c>
      <c r="C59" s="364" t="s">
        <v>275</v>
      </c>
      <c r="D59" s="365"/>
      <c r="E59" s="365"/>
      <c r="F59" s="365"/>
      <c r="G59" s="365"/>
      <c r="H59" s="365"/>
      <c r="I59" s="366"/>
      <c r="J59" s="337">
        <v>0</v>
      </c>
      <c r="K59" s="338"/>
      <c r="L59" s="337">
        <v>0</v>
      </c>
      <c r="M59" s="338"/>
      <c r="N59" s="337">
        <f t="shared" si="2"/>
        <v>0</v>
      </c>
      <c r="O59" s="338"/>
    </row>
    <row r="60" spans="1:15" ht="15.75">
      <c r="A60" s="242"/>
      <c r="B60" s="242">
        <v>54</v>
      </c>
      <c r="C60" s="299" t="s">
        <v>224</v>
      </c>
      <c r="D60" s="300"/>
      <c r="E60" s="300"/>
      <c r="F60" s="300"/>
      <c r="G60" s="300"/>
      <c r="H60" s="300"/>
      <c r="I60" s="301"/>
      <c r="J60" s="292">
        <v>71725.22</v>
      </c>
      <c r="K60" s="293"/>
      <c r="L60" s="292">
        <v>0</v>
      </c>
      <c r="M60" s="293"/>
      <c r="N60" s="292">
        <f t="shared" si="2"/>
        <v>71725.22</v>
      </c>
      <c r="O60" s="293"/>
    </row>
    <row r="61" spans="1:15" ht="15.75">
      <c r="A61" s="44"/>
      <c r="B61" s="44"/>
      <c r="C61" s="243"/>
      <c r="D61" s="243"/>
      <c r="E61" s="243"/>
      <c r="F61" s="239"/>
      <c r="G61" s="239"/>
      <c r="H61" s="239"/>
      <c r="I61" s="239"/>
      <c r="J61" s="239"/>
      <c r="K61" s="239"/>
      <c r="L61" s="239"/>
      <c r="M61" s="239"/>
      <c r="N61" s="239"/>
      <c r="O61" s="239"/>
    </row>
    <row r="62" spans="1:15" ht="15.75">
      <c r="A62" s="44"/>
      <c r="B62" s="44"/>
      <c r="C62" s="243"/>
      <c r="D62" s="243"/>
      <c r="E62" s="243"/>
      <c r="F62" s="239"/>
      <c r="G62" s="239"/>
      <c r="H62" s="239"/>
      <c r="I62" s="239"/>
      <c r="J62" s="239"/>
      <c r="K62" s="239"/>
      <c r="L62" s="239"/>
      <c r="M62" s="239"/>
      <c r="N62" s="239"/>
      <c r="O62" s="239"/>
    </row>
    <row r="63" spans="1:15" ht="15.75">
      <c r="A63" s="44" t="s">
        <v>352</v>
      </c>
      <c r="B63" s="44"/>
      <c r="C63" s="44"/>
      <c r="D63" s="243"/>
      <c r="E63" s="243"/>
      <c r="F63" s="239"/>
      <c r="G63" s="239"/>
      <c r="H63" s="239"/>
      <c r="I63" s="239"/>
      <c r="J63" s="239"/>
      <c r="K63" s="239"/>
      <c r="L63" s="239"/>
      <c r="M63" s="239"/>
      <c r="N63" s="239"/>
      <c r="O63" s="239"/>
    </row>
    <row r="64" spans="1:15" ht="15.75">
      <c r="A64" s="44"/>
      <c r="B64" s="44"/>
      <c r="C64" s="44"/>
      <c r="D64" s="243"/>
      <c r="E64" s="243"/>
      <c r="F64" s="239"/>
      <c r="G64" s="239"/>
      <c r="H64" s="239"/>
      <c r="I64" s="239"/>
      <c r="J64" s="239"/>
      <c r="K64" s="239"/>
      <c r="L64" s="239"/>
      <c r="M64" s="239"/>
      <c r="N64" s="239"/>
      <c r="O64" s="239"/>
    </row>
    <row r="65" spans="1:15" ht="15.75">
      <c r="A65" s="44"/>
      <c r="B65" s="44"/>
      <c r="C65" s="44"/>
      <c r="D65" s="243"/>
      <c r="E65" s="243"/>
      <c r="F65" s="239"/>
      <c r="G65" s="239"/>
      <c r="H65" s="239"/>
      <c r="I65" s="239"/>
      <c r="J65" s="239"/>
      <c r="K65" s="239"/>
      <c r="L65" s="239"/>
      <c r="M65" s="239"/>
      <c r="N65" s="239"/>
      <c r="O65" s="239"/>
    </row>
    <row r="66" spans="1:15" ht="51" customHeight="1">
      <c r="A66" s="241" t="s">
        <v>219</v>
      </c>
      <c r="B66" s="241" t="s">
        <v>220</v>
      </c>
      <c r="C66" s="241" t="s">
        <v>13</v>
      </c>
      <c r="D66" s="296" t="s">
        <v>221</v>
      </c>
      <c r="E66" s="297"/>
      <c r="F66" s="297"/>
      <c r="G66" s="297"/>
      <c r="H66" s="297"/>
      <c r="I66" s="298"/>
      <c r="J66" s="335" t="s">
        <v>268</v>
      </c>
      <c r="K66" s="336"/>
      <c r="L66" s="335" t="s">
        <v>342</v>
      </c>
      <c r="M66" s="336"/>
      <c r="N66" s="335" t="s">
        <v>343</v>
      </c>
      <c r="O66" s="336"/>
    </row>
    <row r="67" spans="1:15" ht="34.5" customHeight="1">
      <c r="A67" s="242">
        <v>8</v>
      </c>
      <c r="B67" s="242"/>
      <c r="C67" s="242"/>
      <c r="D67" s="289" t="s">
        <v>21</v>
      </c>
      <c r="E67" s="290"/>
      <c r="F67" s="290"/>
      <c r="G67" s="290"/>
      <c r="H67" s="290"/>
      <c r="I67" s="291"/>
      <c r="J67" s="292">
        <f>J69+J68</f>
        <v>628246.34000000008</v>
      </c>
      <c r="K67" s="293"/>
      <c r="L67" s="292">
        <f>L68+L69</f>
        <v>0</v>
      </c>
      <c r="M67" s="293"/>
      <c r="N67" s="292">
        <f t="shared" ref="N67:N75" si="3">J67+L67</f>
        <v>628246.34000000008</v>
      </c>
      <c r="O67" s="293"/>
    </row>
    <row r="68" spans="1:15" ht="17.25" customHeight="1">
      <c r="A68" s="242"/>
      <c r="B68" s="242">
        <v>81</v>
      </c>
      <c r="C68" s="242"/>
      <c r="D68" s="364" t="s">
        <v>279</v>
      </c>
      <c r="E68" s="365"/>
      <c r="F68" s="365"/>
      <c r="G68" s="365"/>
      <c r="H68" s="365"/>
      <c r="I68" s="366"/>
      <c r="J68" s="337">
        <v>3981.68</v>
      </c>
      <c r="K68" s="338"/>
      <c r="L68" s="337">
        <v>0</v>
      </c>
      <c r="M68" s="338"/>
      <c r="N68" s="337">
        <f t="shared" si="3"/>
        <v>3981.68</v>
      </c>
      <c r="O68" s="338"/>
    </row>
    <row r="69" spans="1:15" ht="15.75">
      <c r="A69" s="242"/>
      <c r="B69" s="242">
        <v>84</v>
      </c>
      <c r="C69" s="242"/>
      <c r="D69" s="299" t="s">
        <v>12</v>
      </c>
      <c r="E69" s="300"/>
      <c r="F69" s="300"/>
      <c r="G69" s="300"/>
      <c r="H69" s="300"/>
      <c r="I69" s="301"/>
      <c r="J69" s="337">
        <v>624264.66</v>
      </c>
      <c r="K69" s="338"/>
      <c r="L69" s="337">
        <v>0</v>
      </c>
      <c r="M69" s="338"/>
      <c r="N69" s="337">
        <f t="shared" si="3"/>
        <v>624264.66</v>
      </c>
      <c r="O69" s="338"/>
    </row>
    <row r="70" spans="1:15" ht="15.75">
      <c r="A70" s="244"/>
      <c r="B70" s="244"/>
      <c r="C70" s="245" t="s">
        <v>273</v>
      </c>
      <c r="D70" s="299" t="s">
        <v>222</v>
      </c>
      <c r="E70" s="300"/>
      <c r="F70" s="300"/>
      <c r="G70" s="300"/>
      <c r="H70" s="300"/>
      <c r="I70" s="301"/>
      <c r="J70" s="339">
        <v>3981.68</v>
      </c>
      <c r="K70" s="340"/>
      <c r="L70" s="339">
        <v>0</v>
      </c>
      <c r="M70" s="340"/>
      <c r="N70" s="339">
        <f t="shared" si="3"/>
        <v>3981.68</v>
      </c>
      <c r="O70" s="340"/>
    </row>
    <row r="71" spans="1:15" ht="15.75">
      <c r="A71" s="244"/>
      <c r="B71" s="244"/>
      <c r="C71" s="245" t="s">
        <v>274</v>
      </c>
      <c r="D71" s="364" t="s">
        <v>233</v>
      </c>
      <c r="E71" s="365"/>
      <c r="F71" s="365"/>
      <c r="G71" s="365"/>
      <c r="H71" s="365"/>
      <c r="I71" s="366"/>
      <c r="J71" s="330">
        <v>624264.66</v>
      </c>
      <c r="K71" s="331"/>
      <c r="L71" s="330">
        <v>0</v>
      </c>
      <c r="M71" s="331"/>
      <c r="N71" s="330">
        <f t="shared" si="3"/>
        <v>624264.66</v>
      </c>
      <c r="O71" s="331"/>
    </row>
    <row r="72" spans="1:15" ht="15.75">
      <c r="A72" s="242">
        <v>5</v>
      </c>
      <c r="B72" s="242"/>
      <c r="C72" s="242"/>
      <c r="D72" s="289" t="s">
        <v>223</v>
      </c>
      <c r="E72" s="290"/>
      <c r="F72" s="290"/>
      <c r="G72" s="290"/>
      <c r="H72" s="290"/>
      <c r="I72" s="291"/>
      <c r="J72" s="292">
        <f>J73+J74</f>
        <v>91633.64</v>
      </c>
      <c r="K72" s="293"/>
      <c r="L72" s="292">
        <f>L74+L73</f>
        <v>0</v>
      </c>
      <c r="M72" s="293"/>
      <c r="N72" s="292">
        <f t="shared" si="3"/>
        <v>91633.64</v>
      </c>
      <c r="O72" s="293"/>
    </row>
    <row r="73" spans="1:15" ht="15.75" customHeight="1">
      <c r="A73" s="242"/>
      <c r="B73" s="242">
        <v>51</v>
      </c>
      <c r="C73" s="242"/>
      <c r="D73" s="289" t="s">
        <v>277</v>
      </c>
      <c r="E73" s="290"/>
      <c r="F73" s="290"/>
      <c r="G73" s="290"/>
      <c r="H73" s="290"/>
      <c r="I73" s="291"/>
      <c r="J73" s="292">
        <v>19908.419999999998</v>
      </c>
      <c r="K73" s="293"/>
      <c r="L73" s="292">
        <v>0</v>
      </c>
      <c r="M73" s="293"/>
      <c r="N73" s="292">
        <f t="shared" si="3"/>
        <v>19908.419999999998</v>
      </c>
      <c r="O73" s="293"/>
    </row>
    <row r="74" spans="1:15" ht="15.75">
      <c r="A74" s="242"/>
      <c r="B74" s="242">
        <v>54</v>
      </c>
      <c r="C74" s="242"/>
      <c r="D74" s="299" t="s">
        <v>224</v>
      </c>
      <c r="E74" s="300"/>
      <c r="F74" s="300"/>
      <c r="G74" s="300"/>
      <c r="H74" s="300"/>
      <c r="I74" s="301"/>
      <c r="J74" s="292">
        <v>71725.22</v>
      </c>
      <c r="K74" s="293"/>
      <c r="L74" s="292">
        <v>0</v>
      </c>
      <c r="M74" s="293"/>
      <c r="N74" s="292">
        <f t="shared" si="3"/>
        <v>71725.22</v>
      </c>
      <c r="O74" s="293"/>
    </row>
    <row r="75" spans="1:15" ht="15.75" customHeight="1">
      <c r="A75" s="244"/>
      <c r="B75" s="244"/>
      <c r="C75" s="244">
        <v>10</v>
      </c>
      <c r="D75" s="299" t="s">
        <v>222</v>
      </c>
      <c r="E75" s="300"/>
      <c r="F75" s="300"/>
      <c r="G75" s="300"/>
      <c r="H75" s="300"/>
      <c r="I75" s="301"/>
      <c r="J75" s="339">
        <v>91633.64</v>
      </c>
      <c r="K75" s="340"/>
      <c r="L75" s="339">
        <v>0</v>
      </c>
      <c r="M75" s="340"/>
      <c r="N75" s="339">
        <f t="shared" si="3"/>
        <v>91633.64</v>
      </c>
      <c r="O75" s="340"/>
    </row>
  </sheetData>
  <mergeCells count="230">
    <mergeCell ref="D72:I72"/>
    <mergeCell ref="D73:I73"/>
    <mergeCell ref="D74:I74"/>
    <mergeCell ref="D75:I75"/>
    <mergeCell ref="C55:I55"/>
    <mergeCell ref="C56:I56"/>
    <mergeCell ref="C57:I57"/>
    <mergeCell ref="C58:I58"/>
    <mergeCell ref="C59:I59"/>
    <mergeCell ref="C60:I60"/>
    <mergeCell ref="D66:I66"/>
    <mergeCell ref="D67:I67"/>
    <mergeCell ref="D68:I68"/>
    <mergeCell ref="A31:I31"/>
    <mergeCell ref="A32:I32"/>
    <mergeCell ref="A33:I33"/>
    <mergeCell ref="A34:I34"/>
    <mergeCell ref="A35:I35"/>
    <mergeCell ref="A36:I36"/>
    <mergeCell ref="A37:I37"/>
    <mergeCell ref="D70:I70"/>
    <mergeCell ref="D71:I71"/>
    <mergeCell ref="C54:I54"/>
    <mergeCell ref="J68:K68"/>
    <mergeCell ref="L68:M68"/>
    <mergeCell ref="N68:O68"/>
    <mergeCell ref="J69:K69"/>
    <mergeCell ref="L69:M69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38:I38"/>
    <mergeCell ref="A39:I39"/>
    <mergeCell ref="A40:I40"/>
    <mergeCell ref="A41:I41"/>
    <mergeCell ref="A42:I42"/>
    <mergeCell ref="A43:I43"/>
    <mergeCell ref="A44:I44"/>
    <mergeCell ref="C53:I53"/>
    <mergeCell ref="A29:I29"/>
    <mergeCell ref="A30:I30"/>
    <mergeCell ref="J74:K74"/>
    <mergeCell ref="L74:M74"/>
    <mergeCell ref="N74:O74"/>
    <mergeCell ref="J75:K75"/>
    <mergeCell ref="L75:M75"/>
    <mergeCell ref="N75:O75"/>
    <mergeCell ref="N73:O73"/>
    <mergeCell ref="J70:K70"/>
    <mergeCell ref="L70:M70"/>
    <mergeCell ref="N70:O70"/>
    <mergeCell ref="J71:K71"/>
    <mergeCell ref="L71:M71"/>
    <mergeCell ref="N71:O71"/>
    <mergeCell ref="J72:K72"/>
    <mergeCell ref="L72:M72"/>
    <mergeCell ref="N72:O72"/>
    <mergeCell ref="J73:K73"/>
    <mergeCell ref="L73:M73"/>
    <mergeCell ref="N69:O69"/>
    <mergeCell ref="D69:I69"/>
    <mergeCell ref="J66:K66"/>
    <mergeCell ref="L66:M66"/>
    <mergeCell ref="N66:O66"/>
    <mergeCell ref="J67:K67"/>
    <mergeCell ref="L67:M67"/>
    <mergeCell ref="N67:O67"/>
    <mergeCell ref="J7:K7"/>
    <mergeCell ref="L7:M7"/>
    <mergeCell ref="N7:O7"/>
    <mergeCell ref="J12:K12"/>
    <mergeCell ref="L12:M12"/>
    <mergeCell ref="N12:O12"/>
    <mergeCell ref="J10:K10"/>
    <mergeCell ref="L10:M10"/>
    <mergeCell ref="N10:O10"/>
    <mergeCell ref="L11:M11"/>
    <mergeCell ref="N11:O11"/>
    <mergeCell ref="J11:K11"/>
    <mergeCell ref="A10:I10"/>
    <mergeCell ref="A11:I11"/>
    <mergeCell ref="A12:I12"/>
    <mergeCell ref="J14:K14"/>
    <mergeCell ref="A1:O1"/>
    <mergeCell ref="J6:K6"/>
    <mergeCell ref="L6:M6"/>
    <mergeCell ref="N6:O6"/>
    <mergeCell ref="A6:I6"/>
    <mergeCell ref="A7:I7"/>
    <mergeCell ref="J9:K9"/>
    <mergeCell ref="L9:M9"/>
    <mergeCell ref="N9:O9"/>
    <mergeCell ref="J8:K8"/>
    <mergeCell ref="L8:M8"/>
    <mergeCell ref="N8:O8"/>
    <mergeCell ref="A8:I8"/>
    <mergeCell ref="A9:I9"/>
    <mergeCell ref="L14:M14"/>
    <mergeCell ref="N14:O14"/>
    <mergeCell ref="J13:K13"/>
    <mergeCell ref="L13:M13"/>
    <mergeCell ref="N13:O13"/>
    <mergeCell ref="A13:I13"/>
    <mergeCell ref="A14:I14"/>
    <mergeCell ref="N17:O17"/>
    <mergeCell ref="N18:O18"/>
    <mergeCell ref="L21:M21"/>
    <mergeCell ref="N21:O21"/>
    <mergeCell ref="J19:K19"/>
    <mergeCell ref="J20:K20"/>
    <mergeCell ref="J21:K21"/>
    <mergeCell ref="J18:K18"/>
    <mergeCell ref="J17:K17"/>
    <mergeCell ref="L16:M16"/>
    <mergeCell ref="J15:K15"/>
    <mergeCell ref="L15:M15"/>
    <mergeCell ref="N15:O15"/>
    <mergeCell ref="L17:M17"/>
    <mergeCell ref="L18:M18"/>
    <mergeCell ref="L19:M19"/>
    <mergeCell ref="L20:M20"/>
    <mergeCell ref="N16:O16"/>
    <mergeCell ref="N19:O19"/>
    <mergeCell ref="N20:O20"/>
    <mergeCell ref="J16:K16"/>
    <mergeCell ref="J23:K23"/>
    <mergeCell ref="L23:M23"/>
    <mergeCell ref="N23:O23"/>
    <mergeCell ref="J22:K22"/>
    <mergeCell ref="L22:M22"/>
    <mergeCell ref="N22:O22"/>
    <mergeCell ref="J25:K25"/>
    <mergeCell ref="L25:M25"/>
    <mergeCell ref="N25:O25"/>
    <mergeCell ref="J24:K24"/>
    <mergeCell ref="L24:M24"/>
    <mergeCell ref="N24:O24"/>
    <mergeCell ref="A24:I24"/>
    <mergeCell ref="A25:I25"/>
    <mergeCell ref="J28:K28"/>
    <mergeCell ref="L28:M28"/>
    <mergeCell ref="N28:O28"/>
    <mergeCell ref="J26:K26"/>
    <mergeCell ref="L26:M26"/>
    <mergeCell ref="N26:O26"/>
    <mergeCell ref="J27:K27"/>
    <mergeCell ref="L27:M27"/>
    <mergeCell ref="N27:O27"/>
    <mergeCell ref="A26:I26"/>
    <mergeCell ref="A27:I27"/>
    <mergeCell ref="A28:I28"/>
    <mergeCell ref="J29:K29"/>
    <mergeCell ref="L29:M29"/>
    <mergeCell ref="N29:O29"/>
    <mergeCell ref="L32:M32"/>
    <mergeCell ref="N32:O32"/>
    <mergeCell ref="J32:K32"/>
    <mergeCell ref="J30:K30"/>
    <mergeCell ref="L30:M30"/>
    <mergeCell ref="N30:O30"/>
    <mergeCell ref="J31:K31"/>
    <mergeCell ref="L31:M31"/>
    <mergeCell ref="N31:O31"/>
    <mergeCell ref="J33:K33"/>
    <mergeCell ref="L33:M33"/>
    <mergeCell ref="N33:O33"/>
    <mergeCell ref="L36:M36"/>
    <mergeCell ref="N36:O36"/>
    <mergeCell ref="J35:K35"/>
    <mergeCell ref="L35:M35"/>
    <mergeCell ref="N35:O35"/>
    <mergeCell ref="N34:O34"/>
    <mergeCell ref="L34:M34"/>
    <mergeCell ref="L38:M38"/>
    <mergeCell ref="N38:O38"/>
    <mergeCell ref="J37:K37"/>
    <mergeCell ref="N37:O37"/>
    <mergeCell ref="N40:O40"/>
    <mergeCell ref="L37:M37"/>
    <mergeCell ref="L39:M39"/>
    <mergeCell ref="J40:K40"/>
    <mergeCell ref="J34:K34"/>
    <mergeCell ref="N60:O60"/>
    <mergeCell ref="J58:K58"/>
    <mergeCell ref="L58:M58"/>
    <mergeCell ref="N58:O58"/>
    <mergeCell ref="J57:K57"/>
    <mergeCell ref="L57:M57"/>
    <mergeCell ref="N57:O57"/>
    <mergeCell ref="N55:O55"/>
    <mergeCell ref="N56:O56"/>
    <mergeCell ref="L56:M56"/>
    <mergeCell ref="J56:K56"/>
    <mergeCell ref="J60:K60"/>
    <mergeCell ref="L60:M60"/>
    <mergeCell ref="J55:K55"/>
    <mergeCell ref="L55:M55"/>
    <mergeCell ref="N59:O59"/>
    <mergeCell ref="J59:K59"/>
    <mergeCell ref="L59:M59"/>
    <mergeCell ref="N41:O41"/>
    <mergeCell ref="J41:K41"/>
    <mergeCell ref="L41:M41"/>
    <mergeCell ref="J44:K44"/>
    <mergeCell ref="L42:M42"/>
    <mergeCell ref="L43:M43"/>
    <mergeCell ref="J36:K36"/>
    <mergeCell ref="J54:K54"/>
    <mergeCell ref="L54:M54"/>
    <mergeCell ref="L44:M44"/>
    <mergeCell ref="J39:K39"/>
    <mergeCell ref="L40:M40"/>
    <mergeCell ref="N42:O42"/>
    <mergeCell ref="N43:O43"/>
    <mergeCell ref="J42:K42"/>
    <mergeCell ref="J43:K43"/>
    <mergeCell ref="N54:O54"/>
    <mergeCell ref="N44:O44"/>
    <mergeCell ref="A49:O49"/>
    <mergeCell ref="J53:K53"/>
    <mergeCell ref="L53:M53"/>
    <mergeCell ref="N53:O53"/>
    <mergeCell ref="N39:O39"/>
    <mergeCell ref="J38:K38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25"/>
  <sheetViews>
    <sheetView tabSelected="1" view="pageLayout" topLeftCell="A481" zoomScale="140" zoomScaleNormal="100" zoomScalePageLayoutView="140" workbookViewId="0">
      <selection activeCell="J597" sqref="J597"/>
    </sheetView>
  </sheetViews>
  <sheetFormatPr defaultColWidth="8.625" defaultRowHeight="15"/>
  <cols>
    <col min="1" max="1" width="0.125" style="1" customWidth="1"/>
    <col min="2" max="4" width="1.625" style="1" hidden="1" customWidth="1"/>
    <col min="5" max="5" width="1.75" style="1" hidden="1" customWidth="1"/>
    <col min="6" max="7" width="1.625" style="1" hidden="1" customWidth="1"/>
    <col min="8" max="8" width="1.75" style="1" hidden="1" customWidth="1"/>
    <col min="9" max="9" width="12.625" style="1" customWidth="1"/>
    <col min="10" max="10" width="54.875" style="1" customWidth="1"/>
    <col min="11" max="12" width="0.25" style="1" hidden="1" customWidth="1"/>
    <col min="13" max="13" width="18.875" style="201" customWidth="1"/>
    <col min="14" max="14" width="15.375" style="201" customWidth="1"/>
    <col min="15" max="15" width="15.5" style="201" customWidth="1"/>
    <col min="16" max="16" width="5.875" style="1" hidden="1" customWidth="1"/>
    <col min="17" max="17" width="8" style="1" customWidth="1"/>
    <col min="18" max="18" width="6.5" style="1" customWidth="1"/>
    <col min="19" max="16384" width="8.625" style="1"/>
  </cols>
  <sheetData>
    <row r="1" spans="1:18" ht="14.85" customHeight="1">
      <c r="A1" s="3" t="s">
        <v>22</v>
      </c>
      <c r="I1" s="3" t="s">
        <v>22</v>
      </c>
      <c r="J1" s="3" t="s">
        <v>23</v>
      </c>
      <c r="K1" s="2"/>
      <c r="L1" s="2"/>
      <c r="M1" s="95"/>
      <c r="N1" s="95"/>
      <c r="O1" s="246"/>
      <c r="P1" s="2"/>
      <c r="Q1" s="2"/>
      <c r="R1" s="2"/>
    </row>
    <row r="2" spans="1:18" ht="14.1" hidden="1" customHeight="1">
      <c r="I2" s="2"/>
      <c r="J2" s="2"/>
      <c r="K2" s="2"/>
      <c r="L2" s="2"/>
      <c r="M2" s="95"/>
      <c r="N2" s="95"/>
      <c r="O2" s="95"/>
      <c r="P2" s="2"/>
      <c r="Q2" s="2"/>
      <c r="R2" s="2"/>
    </row>
    <row r="3" spans="1:18" ht="15.75" hidden="1">
      <c r="I3" s="2"/>
      <c r="J3" s="2"/>
      <c r="K3" s="2"/>
      <c r="L3" s="2"/>
      <c r="M3" s="95"/>
      <c r="N3" s="95"/>
      <c r="O3" s="95"/>
      <c r="P3" s="2"/>
      <c r="Q3" s="2"/>
      <c r="R3" s="2"/>
    </row>
    <row r="4" spans="1:18" ht="15.75" hidden="1">
      <c r="I4" s="2"/>
      <c r="J4" s="2"/>
      <c r="K4" s="2"/>
      <c r="L4" s="2"/>
      <c r="M4" s="95"/>
      <c r="N4" s="95"/>
      <c r="O4" s="95"/>
      <c r="P4" s="2"/>
      <c r="Q4" s="2"/>
      <c r="R4" s="2"/>
    </row>
    <row r="5" spans="1:18" ht="15.75" hidden="1">
      <c r="I5" s="2"/>
      <c r="J5" s="2"/>
      <c r="K5" s="2"/>
      <c r="L5" s="2"/>
      <c r="M5" s="95"/>
      <c r="N5" s="95"/>
      <c r="O5" s="95"/>
      <c r="P5" s="2"/>
      <c r="Q5" s="2"/>
      <c r="R5" s="2"/>
    </row>
    <row r="6" spans="1:18" ht="15.75" hidden="1">
      <c r="I6" s="2"/>
      <c r="J6" s="2"/>
      <c r="K6" s="2"/>
      <c r="L6" s="2"/>
      <c r="M6" s="95"/>
      <c r="N6" s="95"/>
      <c r="O6" s="95"/>
      <c r="P6" s="2"/>
      <c r="Q6" s="2"/>
      <c r="R6" s="2"/>
    </row>
    <row r="7" spans="1:18" ht="15.75" hidden="1">
      <c r="I7" s="2"/>
      <c r="J7" s="2"/>
      <c r="K7" s="2"/>
      <c r="L7" s="2"/>
      <c r="M7" s="95"/>
      <c r="N7" s="95"/>
      <c r="O7" s="95"/>
      <c r="P7" s="2"/>
      <c r="Q7" s="2"/>
      <c r="R7" s="2"/>
    </row>
    <row r="8" spans="1:18" ht="15.75" hidden="1">
      <c r="I8" s="2"/>
      <c r="J8" s="2"/>
      <c r="K8" s="2"/>
      <c r="L8" s="2"/>
      <c r="M8" s="95"/>
      <c r="N8" s="95"/>
      <c r="O8" s="95"/>
      <c r="P8" s="2"/>
      <c r="Q8" s="2"/>
      <c r="R8" s="2"/>
    </row>
    <row r="9" spans="1:18" ht="15.75" hidden="1">
      <c r="I9" s="2"/>
      <c r="J9" s="2"/>
      <c r="K9" s="2"/>
      <c r="L9" s="2"/>
      <c r="M9" s="95"/>
      <c r="N9" s="95"/>
      <c r="O9" s="95"/>
      <c r="P9" s="2"/>
      <c r="Q9" s="2"/>
      <c r="R9" s="2"/>
    </row>
    <row r="10" spans="1:18" ht="15.75" hidden="1">
      <c r="I10" s="2"/>
      <c r="J10" s="2"/>
      <c r="K10" s="2"/>
      <c r="L10" s="2"/>
      <c r="M10" s="95"/>
      <c r="N10" s="95"/>
      <c r="O10" s="95"/>
      <c r="P10" s="2"/>
      <c r="Q10" s="2"/>
      <c r="R10" s="2"/>
    </row>
    <row r="11" spans="1:18" ht="15.75" hidden="1">
      <c r="I11" s="2"/>
      <c r="J11" s="2"/>
      <c r="K11" s="2"/>
      <c r="L11" s="2"/>
      <c r="M11" s="95"/>
      <c r="N11" s="95"/>
      <c r="O11" s="95"/>
      <c r="P11" s="2"/>
      <c r="Q11" s="2"/>
      <c r="R11" s="2"/>
    </row>
    <row r="12" spans="1:18" ht="15.75" hidden="1">
      <c r="I12" s="2"/>
      <c r="J12" s="2"/>
      <c r="K12" s="2"/>
      <c r="L12" s="2"/>
      <c r="M12" s="95"/>
      <c r="N12" s="95"/>
      <c r="O12" s="95"/>
      <c r="P12" s="2"/>
      <c r="Q12" s="2"/>
      <c r="R12" s="2"/>
    </row>
    <row r="13" spans="1:18" ht="15.75" hidden="1">
      <c r="I13" s="2"/>
      <c r="J13" s="2"/>
      <c r="K13" s="2"/>
      <c r="L13" s="2"/>
      <c r="M13" s="95"/>
      <c r="N13" s="95"/>
      <c r="O13" s="95"/>
      <c r="P13" s="2"/>
      <c r="Q13" s="2"/>
      <c r="R13" s="2"/>
    </row>
    <row r="14" spans="1:18" ht="15.75" hidden="1">
      <c r="I14" s="2"/>
      <c r="J14" s="2"/>
      <c r="K14" s="2"/>
      <c r="L14" s="2"/>
      <c r="M14" s="95"/>
      <c r="N14" s="95"/>
      <c r="O14" s="95"/>
      <c r="P14" s="2"/>
      <c r="Q14" s="2"/>
      <c r="R14" s="2"/>
    </row>
    <row r="15" spans="1:18" ht="15.75" hidden="1">
      <c r="I15" s="2"/>
      <c r="J15" s="2"/>
      <c r="K15" s="2"/>
      <c r="L15" s="2"/>
      <c r="M15" s="95"/>
      <c r="N15" s="95"/>
      <c r="O15" s="95"/>
      <c r="P15" s="2"/>
      <c r="Q15" s="2"/>
      <c r="R15" s="2"/>
    </row>
    <row r="16" spans="1:18" ht="15.75" hidden="1">
      <c r="I16" s="2"/>
      <c r="J16" s="2"/>
      <c r="K16" s="2"/>
      <c r="L16" s="2"/>
      <c r="M16" s="95"/>
      <c r="N16" s="95"/>
      <c r="O16" s="95"/>
      <c r="P16" s="2"/>
      <c r="Q16" s="2"/>
      <c r="R16" s="2"/>
    </row>
    <row r="17" spans="9:18" ht="15.75" hidden="1">
      <c r="I17" s="2"/>
      <c r="J17" s="2"/>
      <c r="K17" s="2"/>
      <c r="L17" s="2"/>
      <c r="M17" s="95"/>
      <c r="N17" s="95"/>
      <c r="O17" s="95"/>
      <c r="P17" s="2"/>
      <c r="Q17" s="2"/>
      <c r="R17" s="2"/>
    </row>
    <row r="18" spans="9:18" ht="15.75" hidden="1">
      <c r="I18" s="2"/>
      <c r="J18" s="2"/>
      <c r="K18" s="2"/>
      <c r="L18" s="2"/>
      <c r="M18" s="95"/>
      <c r="N18" s="95"/>
      <c r="O18" s="95"/>
      <c r="P18" s="2"/>
      <c r="Q18" s="2"/>
      <c r="R18" s="2"/>
    </row>
    <row r="19" spans="9:18" ht="15.75" hidden="1">
      <c r="I19" s="2"/>
      <c r="J19" s="2"/>
      <c r="K19" s="2"/>
      <c r="L19" s="2"/>
      <c r="M19" s="95"/>
      <c r="N19" s="95"/>
      <c r="O19" s="95"/>
      <c r="P19" s="2"/>
      <c r="Q19" s="2"/>
      <c r="R19" s="2"/>
    </row>
    <row r="20" spans="9:18" ht="15.75" hidden="1">
      <c r="I20" s="2"/>
      <c r="J20" s="2"/>
      <c r="K20" s="2"/>
      <c r="L20" s="2"/>
      <c r="M20" s="95"/>
      <c r="N20" s="95"/>
      <c r="O20" s="95"/>
      <c r="P20" s="2"/>
      <c r="Q20" s="2"/>
      <c r="R20" s="2"/>
    </row>
    <row r="21" spans="9:18" ht="15.75" hidden="1">
      <c r="I21" s="2"/>
      <c r="J21" s="2"/>
      <c r="K21" s="2"/>
      <c r="L21" s="2"/>
      <c r="M21" s="95"/>
      <c r="N21" s="95"/>
      <c r="O21" s="95"/>
      <c r="P21" s="2"/>
      <c r="Q21" s="2"/>
      <c r="R21" s="2"/>
    </row>
    <row r="22" spans="9:18" ht="15.75" hidden="1">
      <c r="I22" s="2"/>
      <c r="J22" s="2"/>
      <c r="K22" s="2"/>
      <c r="L22" s="2"/>
      <c r="M22" s="95"/>
      <c r="N22" s="95"/>
      <c r="O22" s="95"/>
      <c r="P22" s="2"/>
      <c r="Q22" s="2"/>
      <c r="R22" s="2"/>
    </row>
    <row r="23" spans="9:18" ht="15.75" hidden="1">
      <c r="I23" s="2"/>
      <c r="J23" s="2"/>
      <c r="K23" s="2"/>
      <c r="L23" s="2"/>
      <c r="M23" s="95"/>
      <c r="N23" s="95"/>
      <c r="O23" s="95"/>
      <c r="P23" s="2"/>
      <c r="Q23" s="2"/>
      <c r="R23" s="2"/>
    </row>
    <row r="24" spans="9:18" ht="15.75" hidden="1">
      <c r="I24" s="2"/>
      <c r="J24" s="2"/>
      <c r="K24" s="2"/>
      <c r="L24" s="2"/>
      <c r="M24" s="95"/>
      <c r="N24" s="95"/>
      <c r="O24" s="95"/>
      <c r="P24" s="2"/>
      <c r="Q24" s="2"/>
      <c r="R24" s="2"/>
    </row>
    <row r="25" spans="9:18" ht="15.75" hidden="1">
      <c r="I25" s="2"/>
      <c r="J25" s="2"/>
      <c r="K25" s="2"/>
      <c r="L25" s="2"/>
      <c r="M25" s="95"/>
      <c r="N25" s="95"/>
      <c r="O25" s="95"/>
      <c r="P25" s="2"/>
      <c r="Q25" s="2"/>
      <c r="R25" s="2"/>
    </row>
    <row r="26" spans="9:18" ht="15.75" hidden="1">
      <c r="I26" s="2"/>
      <c r="J26" s="2"/>
      <c r="K26" s="2"/>
      <c r="L26" s="2"/>
      <c r="M26" s="95"/>
      <c r="N26" s="95"/>
      <c r="O26" s="95"/>
      <c r="P26" s="2"/>
      <c r="Q26" s="2"/>
      <c r="R26" s="2"/>
    </row>
    <row r="27" spans="9:18" ht="15.75" hidden="1">
      <c r="I27" s="2"/>
      <c r="J27" s="2"/>
      <c r="K27" s="2"/>
      <c r="L27" s="2"/>
      <c r="M27" s="95"/>
      <c r="N27" s="95"/>
      <c r="O27" s="95"/>
      <c r="P27" s="2"/>
      <c r="Q27" s="2"/>
      <c r="R27" s="2"/>
    </row>
    <row r="28" spans="9:18" ht="15.75" hidden="1">
      <c r="I28" s="2"/>
      <c r="J28" s="2"/>
      <c r="K28" s="2"/>
      <c r="L28" s="2"/>
      <c r="M28" s="95"/>
      <c r="N28" s="95"/>
      <c r="O28" s="95"/>
      <c r="P28" s="2"/>
      <c r="Q28" s="2"/>
      <c r="R28" s="2"/>
    </row>
    <row r="29" spans="9:18" ht="15.75" hidden="1">
      <c r="I29" s="2"/>
      <c r="J29" s="2"/>
      <c r="K29" s="2"/>
      <c r="L29" s="2"/>
      <c r="M29" s="95"/>
      <c r="N29" s="95"/>
      <c r="O29" s="95"/>
      <c r="P29" s="2"/>
      <c r="Q29" s="2"/>
      <c r="R29" s="2"/>
    </row>
    <row r="30" spans="9:18" ht="15.75" hidden="1">
      <c r="I30" s="2"/>
      <c r="J30" s="2"/>
      <c r="K30" s="2"/>
      <c r="L30" s="2"/>
      <c r="M30" s="95"/>
      <c r="N30" s="95"/>
      <c r="O30" s="95"/>
      <c r="P30" s="2"/>
      <c r="Q30" s="2"/>
      <c r="R30" s="2"/>
    </row>
    <row r="31" spans="9:18" ht="15.75" hidden="1">
      <c r="I31" s="2"/>
      <c r="J31" s="2"/>
      <c r="K31" s="2"/>
      <c r="L31" s="2"/>
      <c r="M31" s="95"/>
      <c r="N31" s="95"/>
      <c r="O31" s="95"/>
      <c r="P31" s="2"/>
      <c r="Q31" s="2"/>
      <c r="R31" s="2"/>
    </row>
    <row r="32" spans="9:18" ht="15.75" hidden="1">
      <c r="I32" s="2"/>
      <c r="J32" s="2"/>
      <c r="K32" s="2"/>
      <c r="L32" s="2"/>
      <c r="M32" s="95"/>
      <c r="N32" s="95"/>
      <c r="O32" s="95"/>
      <c r="P32" s="2"/>
      <c r="Q32" s="2"/>
      <c r="R32" s="2"/>
    </row>
    <row r="33" spans="9:18" ht="15.75" hidden="1">
      <c r="I33" s="2"/>
      <c r="J33" s="2"/>
      <c r="K33" s="2"/>
      <c r="L33" s="2"/>
      <c r="M33" s="95"/>
      <c r="N33" s="95"/>
      <c r="O33" s="95"/>
      <c r="P33" s="2"/>
      <c r="Q33" s="2"/>
      <c r="R33" s="2"/>
    </row>
    <row r="34" spans="9:18" ht="15.75" hidden="1">
      <c r="I34" s="2"/>
      <c r="J34" s="2"/>
      <c r="K34" s="2"/>
      <c r="L34" s="2"/>
      <c r="M34" s="95"/>
      <c r="N34" s="95"/>
      <c r="O34" s="95"/>
      <c r="P34" s="2"/>
      <c r="Q34" s="2"/>
      <c r="R34" s="2"/>
    </row>
    <row r="35" spans="9:18" ht="15.75" hidden="1">
      <c r="I35" s="2"/>
      <c r="J35" s="2"/>
      <c r="K35" s="2"/>
      <c r="L35" s="2"/>
      <c r="M35" s="95"/>
      <c r="N35" s="95"/>
      <c r="O35" s="95"/>
      <c r="P35" s="2"/>
      <c r="Q35" s="2"/>
      <c r="R35" s="2"/>
    </row>
    <row r="36" spans="9:18" ht="15.75" hidden="1">
      <c r="I36" s="2"/>
      <c r="J36" s="2"/>
      <c r="K36" s="2"/>
      <c r="L36" s="2"/>
      <c r="M36" s="95"/>
      <c r="N36" s="95"/>
      <c r="O36" s="95"/>
      <c r="P36" s="2"/>
      <c r="Q36" s="2"/>
      <c r="R36" s="2"/>
    </row>
    <row r="37" spans="9:18" ht="15.75" hidden="1">
      <c r="I37" s="2"/>
      <c r="J37" s="2"/>
      <c r="K37" s="2"/>
      <c r="L37" s="2"/>
      <c r="M37" s="95"/>
      <c r="N37" s="95"/>
      <c r="O37" s="95"/>
      <c r="P37" s="2"/>
      <c r="Q37" s="2"/>
      <c r="R37" s="2"/>
    </row>
    <row r="38" spans="9:18" ht="15.75" hidden="1">
      <c r="I38" s="2"/>
      <c r="J38" s="2"/>
      <c r="K38" s="2"/>
      <c r="L38" s="2"/>
      <c r="M38" s="95"/>
      <c r="N38" s="95"/>
      <c r="O38" s="95"/>
      <c r="P38" s="2"/>
      <c r="Q38" s="2"/>
      <c r="R38" s="2"/>
    </row>
    <row r="39" spans="9:18" ht="15.75" hidden="1">
      <c r="I39" s="2"/>
      <c r="J39" s="2"/>
      <c r="K39" s="2"/>
      <c r="L39" s="2"/>
      <c r="M39" s="95"/>
      <c r="N39" s="95"/>
      <c r="O39" s="95"/>
      <c r="P39" s="2"/>
      <c r="Q39" s="2"/>
      <c r="R39" s="2"/>
    </row>
    <row r="40" spans="9:18" ht="15.75" hidden="1">
      <c r="I40" s="2"/>
      <c r="J40" s="2"/>
      <c r="K40" s="2"/>
      <c r="L40" s="2"/>
      <c r="M40" s="95"/>
      <c r="N40" s="95"/>
      <c r="O40" s="95"/>
      <c r="P40" s="2"/>
      <c r="Q40" s="2"/>
      <c r="R40" s="2"/>
    </row>
    <row r="41" spans="9:18" ht="15.75" hidden="1">
      <c r="I41" s="2"/>
      <c r="J41" s="2"/>
      <c r="K41" s="2"/>
      <c r="L41" s="2"/>
      <c r="M41" s="95"/>
      <c r="N41" s="95"/>
      <c r="O41" s="95"/>
      <c r="P41" s="2"/>
      <c r="Q41" s="2"/>
      <c r="R41" s="2"/>
    </row>
    <row r="42" spans="9:18" ht="15.75" hidden="1">
      <c r="I42" s="2"/>
      <c r="J42" s="2"/>
      <c r="K42" s="2"/>
      <c r="L42" s="2"/>
      <c r="M42" s="95"/>
      <c r="N42" s="95"/>
      <c r="O42" s="95"/>
      <c r="P42" s="2"/>
      <c r="Q42" s="2"/>
      <c r="R42" s="2"/>
    </row>
    <row r="43" spans="9:18" ht="15.75" hidden="1">
      <c r="I43" s="2"/>
      <c r="J43" s="2"/>
      <c r="K43" s="2"/>
      <c r="L43" s="2"/>
      <c r="M43" s="95"/>
      <c r="N43" s="95"/>
      <c r="O43" s="95"/>
      <c r="P43" s="2"/>
      <c r="Q43" s="2"/>
      <c r="R43" s="2"/>
    </row>
    <row r="44" spans="9:18" ht="15.75" hidden="1">
      <c r="I44" s="2"/>
      <c r="J44" s="2"/>
      <c r="K44" s="2"/>
      <c r="L44" s="2"/>
      <c r="M44" s="95"/>
      <c r="N44" s="95"/>
      <c r="O44" s="95"/>
      <c r="P44" s="2"/>
      <c r="Q44" s="2"/>
      <c r="R44" s="2"/>
    </row>
    <row r="45" spans="9:18" ht="15.75" hidden="1">
      <c r="I45" s="2"/>
      <c r="J45" s="2"/>
      <c r="K45" s="2"/>
      <c r="L45" s="2"/>
      <c r="M45" s="95"/>
      <c r="N45" s="95"/>
      <c r="O45" s="95"/>
      <c r="P45" s="2"/>
      <c r="Q45" s="2"/>
      <c r="R45" s="2"/>
    </row>
    <row r="46" spans="9:18" ht="15.75" hidden="1">
      <c r="I46" s="2"/>
      <c r="J46" s="2"/>
      <c r="K46" s="2"/>
      <c r="L46" s="2"/>
      <c r="M46" s="95"/>
      <c r="N46" s="95"/>
      <c r="O46" s="95"/>
      <c r="P46" s="2"/>
      <c r="Q46" s="2"/>
      <c r="R46" s="2"/>
    </row>
    <row r="47" spans="9:18" ht="15.75" hidden="1">
      <c r="I47" s="2"/>
      <c r="J47" s="2"/>
      <c r="K47" s="2"/>
      <c r="L47" s="2"/>
      <c r="M47" s="95"/>
      <c r="N47" s="95"/>
      <c r="O47" s="95"/>
      <c r="P47" s="2"/>
      <c r="Q47" s="2"/>
      <c r="R47" s="2"/>
    </row>
    <row r="48" spans="9:18" ht="15.75" hidden="1">
      <c r="I48" s="2"/>
      <c r="J48" s="2"/>
      <c r="K48" s="2"/>
      <c r="L48" s="2"/>
      <c r="M48" s="95"/>
      <c r="N48" s="95"/>
      <c r="O48" s="95"/>
      <c r="P48" s="2"/>
      <c r="Q48" s="2"/>
      <c r="R48" s="2"/>
    </row>
    <row r="49" spans="1:18" ht="15.75" hidden="1">
      <c r="I49" s="2"/>
      <c r="J49" s="2"/>
      <c r="K49" s="2"/>
      <c r="L49" s="2"/>
      <c r="M49" s="95"/>
      <c r="N49" s="95"/>
      <c r="O49" s="95"/>
      <c r="P49" s="2"/>
      <c r="Q49" s="2"/>
      <c r="R49" s="2"/>
    </row>
    <row r="50" spans="1:18" ht="15.75" hidden="1">
      <c r="I50" s="2"/>
      <c r="J50" s="2"/>
      <c r="K50" s="2"/>
      <c r="L50" s="2"/>
      <c r="M50" s="95"/>
      <c r="N50" s="95"/>
      <c r="O50" s="95"/>
      <c r="P50" s="2"/>
      <c r="Q50" s="2"/>
      <c r="R50" s="2"/>
    </row>
    <row r="51" spans="1:18" ht="15.75" hidden="1">
      <c r="I51" s="2"/>
      <c r="J51" s="2"/>
      <c r="K51" s="2"/>
      <c r="L51" s="2"/>
      <c r="M51" s="95"/>
      <c r="N51" s="95"/>
      <c r="O51" s="95"/>
      <c r="P51" s="2"/>
      <c r="Q51" s="2"/>
      <c r="R51" s="2"/>
    </row>
    <row r="52" spans="1:18" ht="15.75" hidden="1">
      <c r="I52" s="2"/>
      <c r="J52" s="2"/>
      <c r="K52" s="2"/>
      <c r="L52" s="2"/>
      <c r="M52" s="95"/>
      <c r="N52" s="95"/>
      <c r="O52" s="95"/>
      <c r="P52" s="2"/>
      <c r="Q52" s="2"/>
      <c r="R52" s="2"/>
    </row>
    <row r="53" spans="1:18" ht="15.75" hidden="1">
      <c r="I53" s="2"/>
      <c r="J53" s="2"/>
      <c r="K53" s="2"/>
      <c r="L53" s="2"/>
      <c r="M53" s="95"/>
      <c r="N53" s="95"/>
      <c r="O53" s="95"/>
      <c r="P53" s="2"/>
      <c r="Q53" s="2"/>
      <c r="R53" s="2"/>
    </row>
    <row r="54" spans="1:18" ht="15.75" hidden="1">
      <c r="I54" s="2"/>
      <c r="J54" s="2"/>
      <c r="K54" s="2"/>
      <c r="L54" s="2"/>
      <c r="M54" s="95"/>
      <c r="N54" s="95"/>
      <c r="O54" s="95"/>
      <c r="P54" s="2"/>
      <c r="Q54" s="2"/>
      <c r="R54" s="2"/>
    </row>
    <row r="55" spans="1:18" ht="15.75" hidden="1">
      <c r="I55" s="2"/>
      <c r="J55" s="2"/>
      <c r="K55" s="2"/>
      <c r="L55" s="2"/>
      <c r="M55" s="95"/>
      <c r="N55" s="95"/>
      <c r="O55" s="95"/>
      <c r="P55" s="2"/>
      <c r="Q55" s="2"/>
      <c r="R55" s="2"/>
    </row>
    <row r="56" spans="1:18" ht="15.75" hidden="1">
      <c r="I56" s="2"/>
      <c r="J56" s="2"/>
      <c r="K56" s="2"/>
      <c r="L56" s="2"/>
      <c r="M56" s="95"/>
      <c r="N56" s="95"/>
      <c r="O56" s="95"/>
      <c r="P56" s="2"/>
      <c r="Q56" s="2"/>
      <c r="R56" s="2"/>
    </row>
    <row r="57" spans="1:18" ht="15.75" hidden="1">
      <c r="I57" s="2"/>
      <c r="J57" s="2"/>
      <c r="K57" s="2"/>
      <c r="L57" s="2"/>
      <c r="M57" s="95"/>
      <c r="N57" s="95"/>
      <c r="O57" s="95"/>
      <c r="P57" s="2"/>
      <c r="Q57" s="2"/>
      <c r="R57" s="2"/>
    </row>
    <row r="58" spans="1:18" ht="15.75" hidden="1">
      <c r="I58" s="2"/>
      <c r="J58" s="2"/>
      <c r="K58" s="2"/>
      <c r="L58" s="2"/>
      <c r="M58" s="95"/>
      <c r="N58" s="95"/>
      <c r="O58" s="95"/>
      <c r="P58" s="2"/>
      <c r="Q58" s="2"/>
      <c r="R58" s="2"/>
    </row>
    <row r="59" spans="1:18" ht="15.75" hidden="1">
      <c r="I59" s="2"/>
      <c r="J59" s="2"/>
      <c r="K59" s="2"/>
      <c r="L59" s="2"/>
      <c r="M59" s="95"/>
      <c r="N59" s="95"/>
      <c r="O59" s="95"/>
      <c r="P59" s="2"/>
      <c r="Q59" s="2"/>
      <c r="R59" s="2"/>
    </row>
    <row r="60" spans="1:18" ht="16.350000000000001" customHeight="1">
      <c r="I60" s="2"/>
      <c r="J60" s="2" t="s">
        <v>333</v>
      </c>
      <c r="K60" s="2"/>
      <c r="L60" s="2"/>
      <c r="M60" s="95"/>
      <c r="N60" s="95"/>
      <c r="O60" s="95"/>
      <c r="P60" s="2"/>
      <c r="Q60" s="2"/>
      <c r="R60" s="2"/>
    </row>
    <row r="61" spans="1:18" ht="16.350000000000001" customHeight="1">
      <c r="I61" s="2"/>
      <c r="J61" s="2"/>
      <c r="K61" s="2"/>
      <c r="L61" s="2"/>
      <c r="M61" s="95"/>
      <c r="N61" s="95"/>
      <c r="O61" s="95"/>
      <c r="P61" s="2"/>
      <c r="Q61" s="2"/>
      <c r="R61" s="2"/>
    </row>
    <row r="62" spans="1:18" ht="30" customHeight="1">
      <c r="A62"/>
      <c r="B62" s="5"/>
      <c r="C62" s="5"/>
      <c r="D62" s="5"/>
      <c r="E62" s="5"/>
      <c r="F62" s="5"/>
      <c r="G62" s="5"/>
      <c r="H62" s="6"/>
      <c r="I62" s="2" t="s">
        <v>354</v>
      </c>
      <c r="J62" s="40"/>
      <c r="K62" s="2"/>
      <c r="L62" s="2"/>
      <c r="M62" s="95"/>
      <c r="N62" s="95"/>
      <c r="O62" s="95"/>
      <c r="P62" s="2"/>
      <c r="Q62" s="2"/>
      <c r="R62" s="2"/>
    </row>
    <row r="63" spans="1:18" ht="15.75">
      <c r="A63" s="2"/>
      <c r="B63" s="5"/>
      <c r="C63" s="5"/>
      <c r="D63" s="5"/>
      <c r="E63" s="5"/>
      <c r="F63" s="5"/>
      <c r="G63" s="5"/>
      <c r="H63" s="6"/>
      <c r="I63" s="2"/>
      <c r="J63" s="2"/>
      <c r="K63" s="2"/>
      <c r="L63" s="2"/>
      <c r="M63" s="95"/>
      <c r="N63" s="95"/>
      <c r="O63" s="95"/>
      <c r="P63" s="2"/>
      <c r="Q63" s="2"/>
      <c r="R63" s="2"/>
    </row>
    <row r="64" spans="1:18" ht="15.75">
      <c r="A64" s="7" t="s">
        <v>24</v>
      </c>
      <c r="B64" s="368" t="s">
        <v>25</v>
      </c>
      <c r="C64" s="368"/>
      <c r="D64" s="368"/>
      <c r="E64" s="368"/>
      <c r="F64" s="368"/>
      <c r="G64" s="368"/>
      <c r="H64" s="368"/>
      <c r="I64" s="15" t="s">
        <v>1</v>
      </c>
      <c r="J64" s="15"/>
      <c r="K64" s="16"/>
      <c r="L64" s="16"/>
      <c r="M64" s="163"/>
      <c r="N64" s="164" t="s">
        <v>335</v>
      </c>
      <c r="O64" s="164" t="s">
        <v>336</v>
      </c>
      <c r="P64" s="18"/>
      <c r="Q64" s="2"/>
      <c r="R64" s="2"/>
    </row>
    <row r="65" spans="1:18" ht="15.75">
      <c r="A65" s="7" t="s">
        <v>26</v>
      </c>
      <c r="B65" s="368" t="s">
        <v>13</v>
      </c>
      <c r="C65" s="368"/>
      <c r="D65" s="368"/>
      <c r="E65" s="368"/>
      <c r="F65" s="368"/>
      <c r="G65" s="368"/>
      <c r="H65" s="368"/>
      <c r="I65" s="15"/>
      <c r="J65" s="15"/>
      <c r="K65" s="17" t="s">
        <v>2</v>
      </c>
      <c r="L65" s="17"/>
      <c r="M65" s="164" t="s">
        <v>2</v>
      </c>
      <c r="N65" s="164" t="s">
        <v>4</v>
      </c>
      <c r="O65" s="164" t="s">
        <v>2</v>
      </c>
      <c r="P65" s="19" t="s">
        <v>3</v>
      </c>
      <c r="Q65" s="81"/>
      <c r="R65" s="81"/>
    </row>
    <row r="66" spans="1:18" ht="15.75">
      <c r="A66" s="7" t="s">
        <v>27</v>
      </c>
      <c r="B66" s="8">
        <v>1</v>
      </c>
      <c r="C66" s="8">
        <v>2</v>
      </c>
      <c r="D66" s="8">
        <v>3</v>
      </c>
      <c r="E66" s="9">
        <v>4</v>
      </c>
      <c r="F66" s="8">
        <v>5</v>
      </c>
      <c r="G66" s="8">
        <v>6</v>
      </c>
      <c r="H66" s="8">
        <v>7</v>
      </c>
      <c r="I66" s="15" t="s">
        <v>5</v>
      </c>
      <c r="J66" s="15" t="s">
        <v>28</v>
      </c>
      <c r="K66" s="20" t="s">
        <v>6</v>
      </c>
      <c r="L66" s="20"/>
      <c r="M66" s="165" t="s">
        <v>178</v>
      </c>
      <c r="N66" s="165" t="s">
        <v>178</v>
      </c>
      <c r="O66" s="216" t="s">
        <v>178</v>
      </c>
      <c r="P66" s="20" t="s">
        <v>7</v>
      </c>
      <c r="Q66" s="82"/>
      <c r="R66" s="82"/>
    </row>
    <row r="67" spans="1:18" ht="17.25" customHeight="1">
      <c r="A67" s="10"/>
      <c r="B67" s="10"/>
      <c r="C67" s="10"/>
      <c r="D67" s="10"/>
      <c r="E67" s="10"/>
      <c r="F67" s="10"/>
      <c r="G67" s="10"/>
      <c r="H67" s="10"/>
      <c r="I67" s="372" t="s">
        <v>29</v>
      </c>
      <c r="J67" s="372"/>
      <c r="K67" s="21" t="e">
        <f>K68+K117+#REF!+K267+K450+#REF!</f>
        <v>#REF!</v>
      </c>
      <c r="L67" s="21"/>
      <c r="M67" s="89">
        <f>M68+M117+M267+M450</f>
        <v>9032438.5899999999</v>
      </c>
      <c r="N67" s="89">
        <f>N68+N117+N267+N450</f>
        <v>-1024978.77</v>
      </c>
      <c r="O67" s="89">
        <f t="shared" ref="O67:O72" si="0">M67+N67</f>
        <v>8007459.8200000003</v>
      </c>
      <c r="P67" s="80" t="e">
        <f>M67/K67*100</f>
        <v>#REF!</v>
      </c>
      <c r="Q67" s="83"/>
      <c r="R67" s="83"/>
    </row>
    <row r="68" spans="1:18" ht="25.5" customHeight="1">
      <c r="A68" s="11"/>
      <c r="B68" s="11"/>
      <c r="C68" s="11"/>
      <c r="D68" s="11"/>
      <c r="E68" s="11"/>
      <c r="F68" s="11"/>
      <c r="G68" s="11"/>
      <c r="H68" s="11"/>
      <c r="I68" s="22" t="s">
        <v>30</v>
      </c>
      <c r="J68" s="22" t="s">
        <v>31</v>
      </c>
      <c r="K68" s="23" t="e">
        <f>K69</f>
        <v>#REF!</v>
      </c>
      <c r="L68" s="23"/>
      <c r="M68" s="166">
        <f>M69</f>
        <v>771516.03</v>
      </c>
      <c r="N68" s="166">
        <f>N69</f>
        <v>4941.2800000000007</v>
      </c>
      <c r="O68" s="166">
        <f t="shared" si="0"/>
        <v>776457.31</v>
      </c>
      <c r="P68" s="73" t="e">
        <f>M68/K68*100</f>
        <v>#REF!</v>
      </c>
      <c r="Q68" s="83"/>
      <c r="R68" s="83"/>
    </row>
    <row r="69" spans="1:18" ht="30" customHeight="1">
      <c r="A69" s="8"/>
      <c r="B69" s="8"/>
      <c r="C69" s="8"/>
      <c r="D69" s="8"/>
      <c r="E69" s="8"/>
      <c r="F69" s="8"/>
      <c r="G69" s="8"/>
      <c r="H69" s="8"/>
      <c r="I69" s="25" t="s">
        <v>32</v>
      </c>
      <c r="J69" s="25" t="s">
        <v>140</v>
      </c>
      <c r="K69" s="16" t="e">
        <f>K70+K111</f>
        <v>#REF!</v>
      </c>
      <c r="L69" s="16"/>
      <c r="M69" s="167">
        <f>M70+M111</f>
        <v>771516.03</v>
      </c>
      <c r="N69" s="167">
        <f>N70+N111</f>
        <v>4941.2800000000007</v>
      </c>
      <c r="O69" s="167">
        <f t="shared" si="0"/>
        <v>776457.31</v>
      </c>
      <c r="P69" s="74" t="e">
        <f>M69/K69*100</f>
        <v>#REF!</v>
      </c>
      <c r="Q69" s="83"/>
      <c r="R69" s="83"/>
    </row>
    <row r="70" spans="1:18" ht="16.5" customHeight="1">
      <c r="A70" s="11"/>
      <c r="B70" s="11"/>
      <c r="C70" s="11"/>
      <c r="D70" s="11"/>
      <c r="E70" s="11"/>
      <c r="F70" s="11"/>
      <c r="G70" s="11"/>
      <c r="H70" s="11"/>
      <c r="I70" s="22" t="s">
        <v>33</v>
      </c>
      <c r="J70" s="22" t="s">
        <v>34</v>
      </c>
      <c r="K70" s="23" t="e">
        <f>K71+K96</f>
        <v>#REF!</v>
      </c>
      <c r="L70" s="23"/>
      <c r="M70" s="166">
        <f>M71+M96</f>
        <v>767932.56</v>
      </c>
      <c r="N70" s="166">
        <f>N71+N96</f>
        <v>4941.2800000000007</v>
      </c>
      <c r="O70" s="166">
        <f t="shared" si="0"/>
        <v>772873.84000000008</v>
      </c>
      <c r="P70" s="73" t="e">
        <f>M70/K70*100</f>
        <v>#REF!</v>
      </c>
      <c r="Q70" s="83"/>
      <c r="R70" s="83"/>
    </row>
    <row r="71" spans="1:18" ht="15.75">
      <c r="A71" s="8"/>
      <c r="B71" s="8"/>
      <c r="C71" s="8"/>
      <c r="D71" s="8"/>
      <c r="E71" s="8"/>
      <c r="F71" s="8"/>
      <c r="G71" s="8"/>
      <c r="H71" s="8"/>
      <c r="I71" s="25" t="s">
        <v>35</v>
      </c>
      <c r="J71" s="25" t="s">
        <v>36</v>
      </c>
      <c r="K71" s="16" t="e">
        <f>K75</f>
        <v>#REF!</v>
      </c>
      <c r="L71" s="16"/>
      <c r="M71" s="167">
        <f>M72</f>
        <v>750932.56</v>
      </c>
      <c r="N71" s="167">
        <f>N72</f>
        <v>1080</v>
      </c>
      <c r="O71" s="167">
        <f t="shared" si="0"/>
        <v>752012.56</v>
      </c>
      <c r="P71" s="74" t="e">
        <f>M71/K71*100</f>
        <v>#REF!</v>
      </c>
      <c r="Q71" s="83"/>
      <c r="R71" s="83"/>
    </row>
    <row r="72" spans="1:18" ht="15" customHeight="1">
      <c r="A72" s="12"/>
      <c r="B72" s="12"/>
      <c r="C72" s="12"/>
      <c r="D72" s="12"/>
      <c r="E72" s="12"/>
      <c r="F72" s="12"/>
      <c r="G72" s="12"/>
      <c r="H72" s="12"/>
      <c r="I72" s="114" t="s">
        <v>37</v>
      </c>
      <c r="J72" s="115"/>
      <c r="K72" s="116"/>
      <c r="L72" s="116"/>
      <c r="M72" s="168">
        <f>M74+M88</f>
        <v>750932.56</v>
      </c>
      <c r="N72" s="168">
        <f>N74+N88</f>
        <v>1080</v>
      </c>
      <c r="O72" s="168">
        <f t="shared" si="0"/>
        <v>752012.56</v>
      </c>
      <c r="P72" s="75"/>
      <c r="Q72" s="83"/>
      <c r="R72" s="83"/>
    </row>
    <row r="73" spans="1:18" ht="15.75" hidden="1">
      <c r="A73" s="12"/>
      <c r="B73" s="12"/>
      <c r="C73" s="12"/>
      <c r="D73" s="12"/>
      <c r="E73" s="12"/>
      <c r="F73" s="12"/>
      <c r="G73" s="12"/>
      <c r="H73" s="12"/>
      <c r="I73" s="27"/>
      <c r="J73" s="28"/>
      <c r="K73" s="29"/>
      <c r="L73" s="29"/>
      <c r="M73" s="169"/>
      <c r="N73" s="169"/>
      <c r="O73" s="169"/>
      <c r="P73" s="75"/>
      <c r="Q73" s="83"/>
      <c r="R73" s="83"/>
    </row>
    <row r="74" spans="1:18" ht="15.75">
      <c r="A74" s="12"/>
      <c r="B74" s="12"/>
      <c r="C74" s="12"/>
      <c r="D74" s="12"/>
      <c r="E74" s="12"/>
      <c r="F74" s="12"/>
      <c r="G74" s="12"/>
      <c r="H74" s="12"/>
      <c r="I74" s="55"/>
      <c r="J74" s="56" t="s">
        <v>313</v>
      </c>
      <c r="K74" s="57"/>
      <c r="L74" s="57"/>
      <c r="M74" s="170">
        <f>M75+M86+M84</f>
        <v>679207.34000000008</v>
      </c>
      <c r="N74" s="170">
        <f>N75+N86+N84</f>
        <v>1080</v>
      </c>
      <c r="O74" s="170">
        <f>M74+N74</f>
        <v>680287.34000000008</v>
      </c>
      <c r="P74" s="75"/>
      <c r="Q74" s="83"/>
      <c r="R74" s="83"/>
    </row>
    <row r="75" spans="1:18" s="14" customFormat="1" ht="15.75">
      <c r="A75" s="13"/>
      <c r="B75" s="13"/>
      <c r="C75" s="13"/>
      <c r="D75" s="13"/>
      <c r="E75" s="13"/>
      <c r="F75" s="13"/>
      <c r="G75" s="13"/>
      <c r="H75" s="13"/>
      <c r="I75" s="35">
        <v>3</v>
      </c>
      <c r="J75" s="36" t="s">
        <v>10</v>
      </c>
      <c r="K75" s="37" t="e">
        <f>#REF!</f>
        <v>#REF!</v>
      </c>
      <c r="L75" s="37"/>
      <c r="M75" s="171">
        <f>M76+M77+M83+M82+M81</f>
        <v>561682.3600000001</v>
      </c>
      <c r="N75" s="171">
        <f>N76+N77+N82+N83+N81</f>
        <v>0</v>
      </c>
      <c r="O75" s="171">
        <f>M75+N75</f>
        <v>561682.3600000001</v>
      </c>
      <c r="P75" s="76" t="e">
        <f>M75/K75*100</f>
        <v>#REF!</v>
      </c>
      <c r="Q75" s="38"/>
      <c r="R75" s="38"/>
    </row>
    <row r="76" spans="1:18" s="36" customFormat="1" ht="15.75">
      <c r="I76" s="35">
        <v>31</v>
      </c>
      <c r="J76" s="36" t="s">
        <v>16</v>
      </c>
      <c r="K76" s="37" t="e">
        <f>#REF!+#REF!+#REF!</f>
        <v>#REF!</v>
      </c>
      <c r="L76" s="37"/>
      <c r="M76" s="172">
        <v>29870</v>
      </c>
      <c r="N76" s="196">
        <v>0</v>
      </c>
      <c r="O76" s="171">
        <f>M76+N76</f>
        <v>29870</v>
      </c>
      <c r="P76" s="38" t="e">
        <f>M76/K76*100</f>
        <v>#REF!</v>
      </c>
      <c r="Q76" s="38"/>
      <c r="R76" s="38"/>
    </row>
    <row r="77" spans="1:18" s="36" customFormat="1" ht="15.75">
      <c r="I77" s="35">
        <v>32</v>
      </c>
      <c r="J77" s="36" t="s">
        <v>17</v>
      </c>
      <c r="K77" s="37" t="e">
        <f>#REF!+#REF!+#REF!+#REF!+#REF!</f>
        <v>#REF!</v>
      </c>
      <c r="L77" s="37"/>
      <c r="M77" s="171">
        <v>191994.64</v>
      </c>
      <c r="N77" s="171">
        <v>0</v>
      </c>
      <c r="O77" s="171">
        <f>M77+N77</f>
        <v>191994.64</v>
      </c>
      <c r="P77" s="38" t="e">
        <f>M77/K77*100</f>
        <v>#REF!</v>
      </c>
      <c r="Q77" s="38"/>
      <c r="R77" s="38"/>
    </row>
    <row r="78" spans="1:18" s="65" customFormat="1" ht="7.5" hidden="1" customHeight="1">
      <c r="I78" s="66"/>
      <c r="J78" s="67"/>
      <c r="K78" s="68"/>
      <c r="L78" s="68"/>
      <c r="M78" s="173"/>
      <c r="N78" s="204"/>
      <c r="O78" s="204"/>
      <c r="P78" s="70"/>
      <c r="Q78" s="70"/>
      <c r="R78" s="70"/>
    </row>
    <row r="79" spans="1:18" s="65" customFormat="1" ht="15.75" hidden="1">
      <c r="I79" s="71"/>
      <c r="K79" s="72"/>
      <c r="L79" s="72"/>
      <c r="M79" s="174"/>
      <c r="N79" s="205"/>
      <c r="O79" s="205"/>
      <c r="P79" s="69"/>
      <c r="Q79" s="69"/>
      <c r="R79" s="69"/>
    </row>
    <row r="80" spans="1:18" s="65" customFormat="1" ht="15.75" hidden="1">
      <c r="I80" s="66"/>
      <c r="J80" s="67"/>
      <c r="K80" s="68"/>
      <c r="L80" s="68"/>
      <c r="M80" s="173"/>
      <c r="N80" s="204"/>
      <c r="O80" s="204"/>
      <c r="P80" s="69"/>
      <c r="Q80" s="69"/>
      <c r="R80" s="69"/>
    </row>
    <row r="81" spans="1:18" s="65" customFormat="1" ht="15.75">
      <c r="I81" s="71">
        <v>35</v>
      </c>
      <c r="J81" s="65" t="s">
        <v>165</v>
      </c>
      <c r="K81" s="72"/>
      <c r="L81" s="72"/>
      <c r="M81" s="174">
        <v>1990.84</v>
      </c>
      <c r="N81" s="174">
        <v>0</v>
      </c>
      <c r="O81" s="174">
        <v>0</v>
      </c>
      <c r="P81" s="69"/>
      <c r="Q81" s="69"/>
      <c r="R81" s="69"/>
    </row>
    <row r="82" spans="1:18" s="65" customFormat="1" ht="15.75">
      <c r="I82" s="71">
        <v>36</v>
      </c>
      <c r="J82" s="65" t="s">
        <v>124</v>
      </c>
      <c r="K82" s="72"/>
      <c r="L82" s="72"/>
      <c r="M82" s="118">
        <v>1592.68</v>
      </c>
      <c r="N82" s="206">
        <v>0</v>
      </c>
      <c r="O82" s="206">
        <f>M82+N82</f>
        <v>1592.68</v>
      </c>
      <c r="P82" s="69"/>
      <c r="Q82" s="69"/>
      <c r="R82" s="69"/>
    </row>
    <row r="83" spans="1:18" s="65" customFormat="1" ht="15.75">
      <c r="I83" s="71">
        <v>38</v>
      </c>
      <c r="J83" s="96" t="s">
        <v>276</v>
      </c>
      <c r="K83" s="68"/>
      <c r="L83" s="68"/>
      <c r="M83" s="174">
        <v>336234.2</v>
      </c>
      <c r="N83" s="206">
        <v>0</v>
      </c>
      <c r="O83" s="206">
        <f>M83+N83</f>
        <v>336234.2</v>
      </c>
      <c r="P83" s="69"/>
      <c r="Q83" s="69"/>
      <c r="R83" s="69"/>
    </row>
    <row r="84" spans="1:18" s="65" customFormat="1" ht="15.75">
      <c r="I84" s="71">
        <v>4</v>
      </c>
      <c r="J84" s="65" t="s">
        <v>11</v>
      </c>
      <c r="K84" s="72"/>
      <c r="L84" s="72"/>
      <c r="M84" s="118">
        <f>SUM(M85)</f>
        <v>45799.76</v>
      </c>
      <c r="N84" s="273">
        <f>N85</f>
        <v>1080</v>
      </c>
      <c r="O84" s="247">
        <f>O85</f>
        <v>46879.76</v>
      </c>
      <c r="P84" s="69"/>
      <c r="Q84" s="69"/>
      <c r="R84" s="69"/>
    </row>
    <row r="85" spans="1:18" s="65" customFormat="1" ht="15.75">
      <c r="I85" s="71">
        <v>42</v>
      </c>
      <c r="J85" s="65" t="s">
        <v>20</v>
      </c>
      <c r="K85" s="72"/>
      <c r="L85" s="72"/>
      <c r="M85" s="118">
        <v>45799.76</v>
      </c>
      <c r="N85" s="273">
        <v>1080</v>
      </c>
      <c r="O85" s="273">
        <f>M85+N85</f>
        <v>46879.76</v>
      </c>
      <c r="P85" s="69"/>
      <c r="Q85" s="69"/>
      <c r="R85" s="69"/>
    </row>
    <row r="86" spans="1:18" s="65" customFormat="1" ht="15.75">
      <c r="I86" s="71">
        <v>5</v>
      </c>
      <c r="J86" s="36" t="s">
        <v>159</v>
      </c>
      <c r="K86" s="72"/>
      <c r="L86" s="72"/>
      <c r="M86" s="118">
        <f>M87</f>
        <v>71725.22</v>
      </c>
      <c r="N86" s="271">
        <f>N87</f>
        <v>0</v>
      </c>
      <c r="O86" s="248">
        <f>O87</f>
        <v>71725.22</v>
      </c>
      <c r="P86" s="69"/>
      <c r="Q86" s="69"/>
      <c r="R86" s="69"/>
    </row>
    <row r="87" spans="1:18" s="65" customFormat="1" ht="15.75">
      <c r="I87" s="71">
        <v>54</v>
      </c>
      <c r="J87" s="36" t="s">
        <v>160</v>
      </c>
      <c r="K87" s="72"/>
      <c r="L87" s="72"/>
      <c r="M87" s="118">
        <v>71725.22</v>
      </c>
      <c r="N87" s="271">
        <v>0</v>
      </c>
      <c r="O87" s="272">
        <f t="shared" ref="O87:O100" si="1">M87+N87</f>
        <v>71725.22</v>
      </c>
      <c r="P87" s="69"/>
      <c r="Q87" s="69"/>
      <c r="R87" s="69"/>
    </row>
    <row r="88" spans="1:18" ht="31.5">
      <c r="A88" s="12"/>
      <c r="B88" s="12"/>
      <c r="C88" s="12"/>
      <c r="D88" s="12"/>
      <c r="E88" s="12"/>
      <c r="F88" s="12"/>
      <c r="G88" s="12"/>
      <c r="H88" s="12"/>
      <c r="I88" s="55"/>
      <c r="J88" s="56" t="s">
        <v>307</v>
      </c>
      <c r="K88" s="57"/>
      <c r="L88" s="57"/>
      <c r="M88" s="170">
        <f>M92+M95+M89</f>
        <v>71725.22</v>
      </c>
      <c r="N88" s="170">
        <f>N92+N94+N89</f>
        <v>0</v>
      </c>
      <c r="O88" s="170">
        <f t="shared" si="1"/>
        <v>71725.22</v>
      </c>
      <c r="P88" s="75"/>
      <c r="Q88" s="83"/>
      <c r="R88" s="83"/>
    </row>
    <row r="89" spans="1:18" ht="15.75">
      <c r="A89" s="12"/>
      <c r="B89" s="12"/>
      <c r="C89" s="12"/>
      <c r="D89" s="12"/>
      <c r="E89" s="12"/>
      <c r="F89" s="12"/>
      <c r="G89" s="12"/>
      <c r="H89" s="12"/>
      <c r="I89" s="101">
        <v>3</v>
      </c>
      <c r="J89" s="99" t="s">
        <v>10</v>
      </c>
      <c r="K89" s="100"/>
      <c r="L89" s="100"/>
      <c r="M89" s="182">
        <f>M90+M91</f>
        <v>71725.22</v>
      </c>
      <c r="N89" s="182">
        <f>N90+N91</f>
        <v>0</v>
      </c>
      <c r="O89" s="182">
        <f t="shared" si="1"/>
        <v>71725.22</v>
      </c>
      <c r="P89" s="75"/>
      <c r="Q89" s="83"/>
      <c r="R89" s="83"/>
    </row>
    <row r="90" spans="1:18" ht="15.75">
      <c r="A90" s="12"/>
      <c r="B90" s="12"/>
      <c r="C90" s="12"/>
      <c r="D90" s="12"/>
      <c r="E90" s="12"/>
      <c r="F90" s="12"/>
      <c r="G90" s="12"/>
      <c r="H90" s="12"/>
      <c r="I90" s="101">
        <v>32</v>
      </c>
      <c r="J90" s="99" t="s">
        <v>17</v>
      </c>
      <c r="K90" s="100"/>
      <c r="L90" s="100"/>
      <c r="M90" s="182">
        <v>0</v>
      </c>
      <c r="N90" s="182">
        <v>0</v>
      </c>
      <c r="O90" s="182">
        <f t="shared" si="1"/>
        <v>0</v>
      </c>
      <c r="P90" s="75"/>
      <c r="Q90" s="83"/>
      <c r="R90" s="83"/>
    </row>
    <row r="91" spans="1:18" ht="15.75">
      <c r="A91" s="12"/>
      <c r="B91" s="12"/>
      <c r="C91" s="12"/>
      <c r="D91" s="12"/>
      <c r="E91" s="12"/>
      <c r="F91" s="12"/>
      <c r="G91" s="12"/>
      <c r="H91" s="12"/>
      <c r="I91" s="101">
        <v>38</v>
      </c>
      <c r="J91" s="99" t="s">
        <v>276</v>
      </c>
      <c r="K91" s="100"/>
      <c r="L91" s="100"/>
      <c r="M91" s="182">
        <v>71725.22</v>
      </c>
      <c r="N91" s="182">
        <v>0</v>
      </c>
      <c r="O91" s="182">
        <f t="shared" si="1"/>
        <v>71725.22</v>
      </c>
      <c r="P91" s="75"/>
      <c r="Q91" s="83"/>
      <c r="R91" s="83"/>
    </row>
    <row r="92" spans="1:18" s="14" customFormat="1" ht="15.75">
      <c r="A92" s="13"/>
      <c r="B92" s="13"/>
      <c r="C92" s="13"/>
      <c r="D92" s="13"/>
      <c r="E92" s="13"/>
      <c r="F92" s="13"/>
      <c r="G92" s="13"/>
      <c r="H92" s="13"/>
      <c r="I92" s="35">
        <v>4</v>
      </c>
      <c r="J92" s="36" t="s">
        <v>11</v>
      </c>
      <c r="K92" s="37" t="e">
        <f>#REF!</f>
        <v>#REF!</v>
      </c>
      <c r="L92" s="37"/>
      <c r="M92" s="171">
        <f>M93</f>
        <v>0</v>
      </c>
      <c r="N92" s="171">
        <f>N93</f>
        <v>0</v>
      </c>
      <c r="O92" s="171">
        <f t="shared" si="1"/>
        <v>0</v>
      </c>
      <c r="P92" s="76" t="e">
        <f>M92/K92*100</f>
        <v>#REF!</v>
      </c>
      <c r="Q92" s="38"/>
      <c r="R92" s="38"/>
    </row>
    <row r="93" spans="1:18" s="36" customFormat="1" ht="15.75">
      <c r="I93" s="35">
        <v>42</v>
      </c>
      <c r="J93" s="36" t="s">
        <v>20</v>
      </c>
      <c r="K93" s="37" t="e">
        <f>#REF!+#REF!+#REF!</f>
        <v>#REF!</v>
      </c>
      <c r="L93" s="37"/>
      <c r="M93" s="172">
        <v>0</v>
      </c>
      <c r="N93" s="196">
        <v>0</v>
      </c>
      <c r="O93" s="171">
        <f t="shared" si="1"/>
        <v>0</v>
      </c>
      <c r="P93" s="38" t="e">
        <f>M93/K93*100</f>
        <v>#REF!</v>
      </c>
      <c r="Q93" s="38"/>
      <c r="R93" s="38"/>
    </row>
    <row r="94" spans="1:18" s="65" customFormat="1" ht="15.75">
      <c r="I94" s="71">
        <v>5</v>
      </c>
      <c r="J94" s="36" t="s">
        <v>159</v>
      </c>
      <c r="K94" s="72"/>
      <c r="L94" s="72"/>
      <c r="M94" s="118">
        <f>M95</f>
        <v>0</v>
      </c>
      <c r="N94" s="272">
        <f>N95</f>
        <v>0</v>
      </c>
      <c r="O94" s="260">
        <f t="shared" si="1"/>
        <v>0</v>
      </c>
      <c r="P94" s="69"/>
      <c r="Q94" s="69"/>
      <c r="R94" s="69"/>
    </row>
    <row r="95" spans="1:18" s="65" customFormat="1" ht="15.75">
      <c r="I95" s="71">
        <v>54</v>
      </c>
      <c r="J95" s="36" t="s">
        <v>160</v>
      </c>
      <c r="K95" s="72"/>
      <c r="L95" s="72"/>
      <c r="M95" s="118">
        <v>0</v>
      </c>
      <c r="N95" s="272">
        <v>0</v>
      </c>
      <c r="O95" s="260">
        <f t="shared" si="1"/>
        <v>0</v>
      </c>
      <c r="P95" s="69"/>
      <c r="Q95" s="69"/>
      <c r="R95" s="69"/>
    </row>
    <row r="96" spans="1:18" s="2" customFormat="1" ht="15.75">
      <c r="A96" s="18"/>
      <c r="B96" s="18"/>
      <c r="C96" s="18"/>
      <c r="D96" s="18"/>
      <c r="E96" s="18"/>
      <c r="F96" s="18"/>
      <c r="G96" s="18"/>
      <c r="H96" s="18"/>
      <c r="I96" s="25" t="s">
        <v>38</v>
      </c>
      <c r="J96" s="25" t="s">
        <v>162</v>
      </c>
      <c r="K96" s="16" t="e">
        <f>K99</f>
        <v>#REF!</v>
      </c>
      <c r="L96" s="16"/>
      <c r="M96" s="167">
        <f>M97</f>
        <v>17000</v>
      </c>
      <c r="N96" s="167">
        <f>N97</f>
        <v>3861.2800000000007</v>
      </c>
      <c r="O96" s="167">
        <f t="shared" si="1"/>
        <v>20861.28</v>
      </c>
      <c r="P96" s="26"/>
      <c r="Q96" s="83"/>
      <c r="R96" s="83"/>
    </row>
    <row r="97" spans="1:18" s="2" customFormat="1" ht="15.75">
      <c r="A97" s="45"/>
      <c r="B97" s="45"/>
      <c r="C97" s="45"/>
      <c r="D97" s="45"/>
      <c r="E97" s="45"/>
      <c r="F97" s="45"/>
      <c r="G97" s="45"/>
      <c r="H97" s="45"/>
      <c r="I97" s="114" t="s">
        <v>37</v>
      </c>
      <c r="J97" s="115"/>
      <c r="K97" s="116"/>
      <c r="L97" s="116"/>
      <c r="M97" s="168">
        <f>M98+M104</f>
        <v>17000</v>
      </c>
      <c r="N97" s="168">
        <f>N98+N104</f>
        <v>3861.2800000000007</v>
      </c>
      <c r="O97" s="168">
        <f t="shared" si="1"/>
        <v>20861.28</v>
      </c>
      <c r="P97" s="30"/>
      <c r="Q97" s="83"/>
      <c r="R97" s="83"/>
    </row>
    <row r="98" spans="1:18" s="2" customFormat="1" ht="15.75">
      <c r="A98" s="45"/>
      <c r="B98" s="45"/>
      <c r="C98" s="45"/>
      <c r="D98" s="45"/>
      <c r="E98" s="45"/>
      <c r="F98" s="45"/>
      <c r="G98" s="45"/>
      <c r="H98" s="45"/>
      <c r="I98" s="55"/>
      <c r="J98" s="56" t="s">
        <v>314</v>
      </c>
      <c r="K98" s="57"/>
      <c r="L98" s="57"/>
      <c r="M98" s="170">
        <f>M99</f>
        <v>0</v>
      </c>
      <c r="N98" s="170">
        <f>N99</f>
        <v>12067.08</v>
      </c>
      <c r="O98" s="170">
        <f t="shared" si="1"/>
        <v>12067.08</v>
      </c>
      <c r="P98" s="30"/>
      <c r="Q98" s="83"/>
      <c r="R98" s="83"/>
    </row>
    <row r="99" spans="1:18" s="36" customFormat="1" ht="15.75">
      <c r="I99" s="35">
        <v>3</v>
      </c>
      <c r="J99" s="36" t="s">
        <v>10</v>
      </c>
      <c r="K99" s="37" t="e">
        <f>K100</f>
        <v>#REF!</v>
      </c>
      <c r="L99" s="37"/>
      <c r="M99" s="171">
        <f>M100</f>
        <v>0</v>
      </c>
      <c r="N99" s="171">
        <f t="shared" ref="N99" si="2">N100</f>
        <v>12067.08</v>
      </c>
      <c r="O99" s="171">
        <f t="shared" si="1"/>
        <v>12067.08</v>
      </c>
      <c r="P99" s="38"/>
      <c r="Q99" s="38"/>
      <c r="R99" s="38"/>
    </row>
    <row r="100" spans="1:18" s="36" customFormat="1" ht="15.75">
      <c r="I100" s="35">
        <v>32</v>
      </c>
      <c r="J100" s="36" t="s">
        <v>17</v>
      </c>
      <c r="K100" s="37" t="e">
        <f>#REF!</f>
        <v>#REF!</v>
      </c>
      <c r="L100" s="37"/>
      <c r="M100" s="171">
        <v>0</v>
      </c>
      <c r="N100" s="171">
        <v>12067.08</v>
      </c>
      <c r="O100" s="171">
        <f t="shared" si="1"/>
        <v>12067.08</v>
      </c>
      <c r="P100" s="38"/>
      <c r="Q100" s="38"/>
      <c r="R100" s="38"/>
    </row>
    <row r="101" spans="1:18" s="36" customFormat="1" ht="15.75" hidden="1">
      <c r="I101" s="35"/>
      <c r="K101" s="37"/>
      <c r="L101" s="37"/>
      <c r="M101" s="171"/>
      <c r="N101" s="207"/>
      <c r="O101" s="207"/>
      <c r="P101" s="38"/>
      <c r="Q101" s="38"/>
      <c r="R101" s="38"/>
    </row>
    <row r="102" spans="1:18" s="2" customFormat="1" ht="7.5" hidden="1" customHeight="1">
      <c r="A102" s="43"/>
      <c r="B102" s="43"/>
      <c r="C102" s="43"/>
      <c r="D102" s="43"/>
      <c r="E102" s="43"/>
      <c r="F102" s="43"/>
      <c r="G102" s="43"/>
      <c r="H102" s="43"/>
      <c r="I102" s="44"/>
      <c r="J102" s="44"/>
      <c r="K102" s="44"/>
      <c r="L102" s="44"/>
      <c r="M102" s="175"/>
      <c r="N102" s="176"/>
      <c r="O102" s="176"/>
      <c r="P102" s="44"/>
      <c r="Q102" s="44"/>
      <c r="R102" s="44"/>
    </row>
    <row r="103" spans="1:18" s="2" customFormat="1" ht="7.5" customHeight="1">
      <c r="A103" s="43"/>
      <c r="B103" s="43"/>
      <c r="C103" s="43"/>
      <c r="D103" s="43"/>
      <c r="E103" s="43"/>
      <c r="F103" s="43"/>
      <c r="G103" s="43"/>
      <c r="H103" s="43"/>
      <c r="I103" s="44"/>
      <c r="J103" s="44"/>
      <c r="K103" s="44"/>
      <c r="L103" s="44"/>
      <c r="M103" s="175"/>
      <c r="N103" s="176"/>
      <c r="O103" s="176"/>
      <c r="P103" s="44"/>
      <c r="Q103" s="44"/>
      <c r="R103" s="44"/>
    </row>
    <row r="104" spans="1:18" s="2" customFormat="1" ht="15.75">
      <c r="A104" s="45"/>
      <c r="B104" s="45"/>
      <c r="C104" s="45"/>
      <c r="D104" s="45"/>
      <c r="E104" s="45"/>
      <c r="F104" s="45"/>
      <c r="G104" s="45"/>
      <c r="H104" s="45"/>
      <c r="I104" s="55"/>
      <c r="J104" s="56" t="s">
        <v>315</v>
      </c>
      <c r="K104" s="57"/>
      <c r="L104" s="57"/>
      <c r="M104" s="170">
        <f t="shared" ref="M104:O105" si="3">M105</f>
        <v>17000</v>
      </c>
      <c r="N104" s="170">
        <f t="shared" si="3"/>
        <v>-8205.7999999999993</v>
      </c>
      <c r="O104" s="170">
        <f t="shared" si="3"/>
        <v>8794.2000000000007</v>
      </c>
      <c r="P104" s="30"/>
      <c r="Q104" s="83"/>
      <c r="R104" s="83"/>
    </row>
    <row r="105" spans="1:18" s="36" customFormat="1" ht="15.75">
      <c r="I105" s="35">
        <v>3</v>
      </c>
      <c r="J105" s="36" t="s">
        <v>10</v>
      </c>
      <c r="K105" s="37" t="e">
        <f>K106</f>
        <v>#REF!</v>
      </c>
      <c r="L105" s="37"/>
      <c r="M105" s="171">
        <f>M106</f>
        <v>17000</v>
      </c>
      <c r="N105" s="171">
        <f t="shared" si="3"/>
        <v>-8205.7999999999993</v>
      </c>
      <c r="O105" s="171">
        <f t="shared" si="3"/>
        <v>8794.2000000000007</v>
      </c>
      <c r="P105" s="38"/>
      <c r="Q105" s="38"/>
      <c r="R105" s="38"/>
    </row>
    <row r="106" spans="1:18" s="36" customFormat="1" ht="15.75">
      <c r="I106" s="35">
        <v>32</v>
      </c>
      <c r="J106" s="36" t="s">
        <v>17</v>
      </c>
      <c r="K106" s="37" t="e">
        <f>#REF!</f>
        <v>#REF!</v>
      </c>
      <c r="L106" s="37"/>
      <c r="M106" s="171">
        <v>17000</v>
      </c>
      <c r="N106" s="171">
        <v>-8205.7999999999993</v>
      </c>
      <c r="O106" s="171">
        <f>M106+N106</f>
        <v>8794.2000000000007</v>
      </c>
      <c r="P106" s="38"/>
      <c r="Q106" s="38"/>
      <c r="R106" s="38"/>
    </row>
    <row r="107" spans="1:18" s="36" customFormat="1" ht="15.75" hidden="1">
      <c r="I107" s="35"/>
      <c r="K107" s="37"/>
      <c r="L107" s="37"/>
      <c r="M107" s="171"/>
      <c r="N107" s="207"/>
      <c r="O107" s="207"/>
      <c r="P107" s="38"/>
      <c r="Q107" s="38"/>
      <c r="R107" s="38"/>
    </row>
    <row r="108" spans="1:18" s="2" customFormat="1" ht="7.5" hidden="1" customHeight="1">
      <c r="A108" s="43"/>
      <c r="B108" s="43"/>
      <c r="C108" s="43"/>
      <c r="D108" s="43"/>
      <c r="E108" s="43"/>
      <c r="F108" s="43"/>
      <c r="G108" s="43"/>
      <c r="H108" s="43"/>
      <c r="I108" s="44"/>
      <c r="J108" s="44"/>
      <c r="K108" s="44"/>
      <c r="L108" s="44"/>
      <c r="M108" s="176"/>
      <c r="N108" s="176"/>
      <c r="O108" s="176"/>
      <c r="P108" s="44"/>
      <c r="Q108" s="44"/>
      <c r="R108" s="44"/>
    </row>
    <row r="109" spans="1:18" s="36" customFormat="1" ht="15.75" hidden="1">
      <c r="I109" s="35"/>
      <c r="K109" s="37"/>
      <c r="L109" s="37"/>
      <c r="M109" s="171"/>
      <c r="N109" s="207"/>
      <c r="O109" s="207"/>
      <c r="P109" s="38"/>
      <c r="Q109" s="38"/>
      <c r="R109" s="38"/>
    </row>
    <row r="110" spans="1:18" s="2" customFormat="1" ht="7.5" hidden="1" customHeight="1">
      <c r="A110" s="43"/>
      <c r="B110" s="43"/>
      <c r="C110" s="43"/>
      <c r="D110" s="43"/>
      <c r="E110" s="43"/>
      <c r="F110" s="43"/>
      <c r="G110" s="43"/>
      <c r="H110" s="43"/>
      <c r="I110" s="44"/>
      <c r="J110" s="44"/>
      <c r="K110" s="44"/>
      <c r="L110" s="44"/>
      <c r="M110" s="176"/>
      <c r="N110" s="176"/>
      <c r="O110" s="176"/>
      <c r="P110" s="44"/>
      <c r="Q110" s="44"/>
      <c r="R110" s="44"/>
    </row>
    <row r="111" spans="1:18" s="2" customFormat="1" ht="21" customHeight="1">
      <c r="A111" s="46"/>
      <c r="B111" s="46"/>
      <c r="C111" s="46"/>
      <c r="D111" s="46"/>
      <c r="E111" s="46"/>
      <c r="F111" s="46"/>
      <c r="G111" s="46"/>
      <c r="H111" s="46"/>
      <c r="I111" s="22" t="s">
        <v>39</v>
      </c>
      <c r="J111" s="22" t="s">
        <v>40</v>
      </c>
      <c r="K111" s="23" t="e">
        <f>K112</f>
        <v>#REF!</v>
      </c>
      <c r="L111" s="23"/>
      <c r="M111" s="166">
        <f>M112</f>
        <v>3583.47</v>
      </c>
      <c r="N111" s="166">
        <f>N112</f>
        <v>0</v>
      </c>
      <c r="O111" s="166">
        <f t="shared" ref="O111:O116" si="4">M111+N111</f>
        <v>3583.47</v>
      </c>
      <c r="P111" s="24" t="e">
        <f>M111/K111*100</f>
        <v>#REF!</v>
      </c>
      <c r="Q111" s="83"/>
      <c r="R111" s="83"/>
    </row>
    <row r="112" spans="1:18" s="2" customFormat="1" ht="15.75">
      <c r="A112" s="18"/>
      <c r="B112" s="18"/>
      <c r="C112" s="18"/>
      <c r="D112" s="18"/>
      <c r="E112" s="18"/>
      <c r="F112" s="18"/>
      <c r="G112" s="18"/>
      <c r="H112" s="18"/>
      <c r="I112" s="25" t="s">
        <v>41</v>
      </c>
      <c r="J112" s="25" t="s">
        <v>42</v>
      </c>
      <c r="K112" s="16" t="e">
        <f>K115</f>
        <v>#REF!</v>
      </c>
      <c r="L112" s="16"/>
      <c r="M112" s="167">
        <f>M115</f>
        <v>3583.47</v>
      </c>
      <c r="N112" s="167">
        <f t="shared" ref="N112:N115" si="5">N113</f>
        <v>0</v>
      </c>
      <c r="O112" s="167">
        <f t="shared" si="4"/>
        <v>3583.47</v>
      </c>
      <c r="P112" s="26" t="e">
        <f>M112/K112*100</f>
        <v>#REF!</v>
      </c>
      <c r="Q112" s="83"/>
      <c r="R112" s="83"/>
    </row>
    <row r="113" spans="1:18" s="2" customFormat="1" ht="15.75">
      <c r="A113" s="45"/>
      <c r="B113" s="45"/>
      <c r="C113" s="45"/>
      <c r="D113" s="45"/>
      <c r="E113" s="45"/>
      <c r="F113" s="45"/>
      <c r="G113" s="45"/>
      <c r="H113" s="45"/>
      <c r="I113" s="114" t="s">
        <v>37</v>
      </c>
      <c r="J113" s="115"/>
      <c r="K113" s="116"/>
      <c r="L113" s="116"/>
      <c r="M113" s="177">
        <f>M114</f>
        <v>3583.47</v>
      </c>
      <c r="N113" s="168">
        <f t="shared" si="5"/>
        <v>0</v>
      </c>
      <c r="O113" s="168">
        <f t="shared" si="4"/>
        <v>3583.47</v>
      </c>
      <c r="P113" s="30"/>
      <c r="Q113" s="83"/>
      <c r="R113" s="83"/>
    </row>
    <row r="114" spans="1:18" s="2" customFormat="1" ht="15.75">
      <c r="A114" s="45"/>
      <c r="B114" s="45"/>
      <c r="C114" s="45"/>
      <c r="D114" s="45"/>
      <c r="E114" s="45"/>
      <c r="F114" s="45"/>
      <c r="G114" s="45"/>
      <c r="H114" s="45"/>
      <c r="I114" s="55"/>
      <c r="J114" s="56" t="s">
        <v>313</v>
      </c>
      <c r="K114" s="57"/>
      <c r="L114" s="57"/>
      <c r="M114" s="170">
        <f>M115</f>
        <v>3583.47</v>
      </c>
      <c r="N114" s="170">
        <f t="shared" si="5"/>
        <v>0</v>
      </c>
      <c r="O114" s="170">
        <f t="shared" si="4"/>
        <v>3583.47</v>
      </c>
      <c r="P114" s="30"/>
      <c r="Q114" s="83"/>
      <c r="R114" s="83"/>
    </row>
    <row r="115" spans="1:18" s="36" customFormat="1" ht="15.75">
      <c r="I115" s="35">
        <v>3</v>
      </c>
      <c r="J115" s="36" t="s">
        <v>10</v>
      </c>
      <c r="K115" s="37" t="e">
        <f>K116</f>
        <v>#REF!</v>
      </c>
      <c r="L115" s="37"/>
      <c r="M115" s="171">
        <f>M116</f>
        <v>3583.47</v>
      </c>
      <c r="N115" s="171">
        <f t="shared" si="5"/>
        <v>0</v>
      </c>
      <c r="O115" s="171">
        <f t="shared" si="4"/>
        <v>3583.47</v>
      </c>
      <c r="P115" s="38" t="e">
        <f t="shared" ref="P115:P120" si="6">M115/K115*100</f>
        <v>#REF!</v>
      </c>
      <c r="Q115" s="38"/>
      <c r="R115" s="38"/>
    </row>
    <row r="116" spans="1:18" s="36" customFormat="1" ht="15.75">
      <c r="I116" s="35">
        <v>38</v>
      </c>
      <c r="J116" s="36" t="s">
        <v>276</v>
      </c>
      <c r="K116" s="37" t="e">
        <f>#REF!</f>
        <v>#REF!</v>
      </c>
      <c r="L116" s="37"/>
      <c r="M116" s="171">
        <v>3583.47</v>
      </c>
      <c r="N116" s="171">
        <v>0</v>
      </c>
      <c r="O116" s="171">
        <f t="shared" si="4"/>
        <v>3583.47</v>
      </c>
      <c r="P116" s="38" t="e">
        <f t="shared" si="6"/>
        <v>#REF!</v>
      </c>
      <c r="Q116" s="38"/>
      <c r="R116" s="38"/>
    </row>
    <row r="117" spans="1:18" s="40" customFormat="1" ht="28.5" customHeight="1">
      <c r="A117" s="22"/>
      <c r="B117" s="22"/>
      <c r="C117" s="22"/>
      <c r="D117" s="22"/>
      <c r="E117" s="22"/>
      <c r="F117" s="22"/>
      <c r="G117" s="22"/>
      <c r="H117" s="22"/>
      <c r="I117" s="47" t="s">
        <v>43</v>
      </c>
      <c r="J117" s="22" t="s">
        <v>44</v>
      </c>
      <c r="K117" s="48" t="e">
        <f>K118</f>
        <v>#REF!</v>
      </c>
      <c r="L117" s="48"/>
      <c r="M117" s="178">
        <f>M118</f>
        <v>2758044.6899999995</v>
      </c>
      <c r="N117" s="178">
        <f>N118</f>
        <v>-128586.84000000003</v>
      </c>
      <c r="O117" s="178">
        <f>M117+N117</f>
        <v>2629457.8499999996</v>
      </c>
      <c r="P117" s="49" t="e">
        <f t="shared" si="6"/>
        <v>#REF!</v>
      </c>
      <c r="Q117" s="38"/>
      <c r="R117" s="38"/>
    </row>
    <row r="118" spans="1:18" s="40" customFormat="1" ht="27.75" customHeight="1">
      <c r="A118" s="50"/>
      <c r="B118" s="50"/>
      <c r="C118" s="50"/>
      <c r="D118" s="50"/>
      <c r="E118" s="50"/>
      <c r="F118" s="50"/>
      <c r="G118" s="50"/>
      <c r="H118" s="50"/>
      <c r="I118" s="79" t="s">
        <v>45</v>
      </c>
      <c r="J118" s="25" t="s">
        <v>44</v>
      </c>
      <c r="K118" s="51" t="e">
        <f>K119+#REF!+K163</f>
        <v>#REF!</v>
      </c>
      <c r="L118" s="51"/>
      <c r="M118" s="179">
        <f>M119+M163</f>
        <v>2758044.6899999995</v>
      </c>
      <c r="N118" s="179">
        <f>N119+N163</f>
        <v>-128586.84000000003</v>
      </c>
      <c r="O118" s="179">
        <f>M118+N118</f>
        <v>2629457.8499999996</v>
      </c>
      <c r="P118" s="52" t="e">
        <f t="shared" si="6"/>
        <v>#REF!</v>
      </c>
      <c r="Q118" s="38"/>
      <c r="R118" s="38"/>
    </row>
    <row r="119" spans="1:18" s="2" customFormat="1" ht="15" customHeight="1">
      <c r="A119" s="46"/>
      <c r="B119" s="46"/>
      <c r="C119" s="46"/>
      <c r="D119" s="46"/>
      <c r="E119" s="46"/>
      <c r="F119" s="46"/>
      <c r="G119" s="46"/>
      <c r="H119" s="46"/>
      <c r="I119" s="22" t="s">
        <v>46</v>
      </c>
      <c r="J119" s="22" t="s">
        <v>47</v>
      </c>
      <c r="K119" s="23" t="e">
        <f>K120+#REF!</f>
        <v>#REF!</v>
      </c>
      <c r="L119" s="23"/>
      <c r="M119" s="166">
        <f>M120</f>
        <v>292326.83999999997</v>
      </c>
      <c r="N119" s="166">
        <f>SUM(N120)</f>
        <v>0</v>
      </c>
      <c r="O119" s="166">
        <f t="shared" ref="O119:O125" si="7">M119+N119</f>
        <v>292326.83999999997</v>
      </c>
      <c r="P119" s="24" t="e">
        <f t="shared" si="6"/>
        <v>#REF!</v>
      </c>
      <c r="Q119" s="83"/>
      <c r="R119" s="83"/>
    </row>
    <row r="120" spans="1:18" s="2" customFormat="1" ht="15.75">
      <c r="A120" s="18"/>
      <c r="B120" s="18"/>
      <c r="C120" s="18"/>
      <c r="D120" s="18"/>
      <c r="E120" s="18"/>
      <c r="F120" s="18"/>
      <c r="G120" s="18"/>
      <c r="H120" s="18"/>
      <c r="I120" s="25" t="s">
        <v>48</v>
      </c>
      <c r="J120" s="25" t="s">
        <v>49</v>
      </c>
      <c r="K120" s="16" t="e">
        <f>K123</f>
        <v>#REF!</v>
      </c>
      <c r="L120" s="16"/>
      <c r="M120" s="167">
        <f>M121+M142+M147+M151+M155+M159</f>
        <v>292326.83999999997</v>
      </c>
      <c r="N120" s="167">
        <f>SUM(N121+N142+N147+N151+N155+N159)</f>
        <v>0</v>
      </c>
      <c r="O120" s="167">
        <f t="shared" si="7"/>
        <v>292326.83999999997</v>
      </c>
      <c r="P120" s="26" t="e">
        <f t="shared" si="6"/>
        <v>#REF!</v>
      </c>
      <c r="Q120" s="83"/>
      <c r="R120" s="83"/>
    </row>
    <row r="121" spans="1:18" s="2" customFormat="1" ht="15.75">
      <c r="A121" s="45"/>
      <c r="B121" s="45"/>
      <c r="C121" s="45"/>
      <c r="D121" s="45"/>
      <c r="E121" s="45"/>
      <c r="F121" s="45"/>
      <c r="G121" s="45"/>
      <c r="H121" s="45"/>
      <c r="I121" s="114" t="s">
        <v>103</v>
      </c>
      <c r="J121" s="115"/>
      <c r="K121" s="116"/>
      <c r="L121" s="116"/>
      <c r="M121" s="177">
        <f>M122+M136++M139</f>
        <v>247684.36</v>
      </c>
      <c r="N121" s="177">
        <f>N122+N136+N139</f>
        <v>0</v>
      </c>
      <c r="O121" s="177">
        <f t="shared" si="7"/>
        <v>247684.36</v>
      </c>
      <c r="P121" s="30"/>
      <c r="Q121" s="83"/>
      <c r="R121" s="83"/>
    </row>
    <row r="122" spans="1:18" s="2" customFormat="1" ht="15.75">
      <c r="A122" s="45"/>
      <c r="B122" s="45"/>
      <c r="C122" s="45"/>
      <c r="D122" s="45"/>
      <c r="E122" s="45"/>
      <c r="F122" s="45"/>
      <c r="G122" s="45"/>
      <c r="H122" s="45"/>
      <c r="I122" s="55"/>
      <c r="J122" s="56" t="s">
        <v>316</v>
      </c>
      <c r="K122" s="57"/>
      <c r="L122" s="57"/>
      <c r="M122" s="170">
        <f>M123</f>
        <v>240784.36</v>
      </c>
      <c r="N122" s="170">
        <f>N123</f>
        <v>0</v>
      </c>
      <c r="O122" s="170">
        <f t="shared" si="7"/>
        <v>240784.36</v>
      </c>
      <c r="P122" s="30"/>
      <c r="Q122" s="83"/>
      <c r="R122" s="83"/>
    </row>
    <row r="123" spans="1:18" s="36" customFormat="1" ht="15.75">
      <c r="I123" s="35">
        <v>3</v>
      </c>
      <c r="J123" s="36" t="s">
        <v>10</v>
      </c>
      <c r="K123" s="37" t="e">
        <f>K124+K125+#REF!+#REF!</f>
        <v>#REF!</v>
      </c>
      <c r="L123" s="37"/>
      <c r="M123" s="171">
        <f>M124+M125</f>
        <v>240784.36</v>
      </c>
      <c r="N123" s="171">
        <f>N124+N125</f>
        <v>0</v>
      </c>
      <c r="O123" s="171">
        <f t="shared" si="7"/>
        <v>240784.36</v>
      </c>
      <c r="P123" s="38" t="e">
        <f t="shared" ref="P123:P135" si="8">M123/K123*100</f>
        <v>#REF!</v>
      </c>
      <c r="Q123" s="38"/>
      <c r="R123" s="38"/>
    </row>
    <row r="124" spans="1:18" s="36" customFormat="1" ht="15.75">
      <c r="I124" s="35">
        <v>31</v>
      </c>
      <c r="J124" s="36" t="s">
        <v>16</v>
      </c>
      <c r="K124" s="37" t="e">
        <f>#REF!+#REF!+#REF!</f>
        <v>#REF!</v>
      </c>
      <c r="L124" s="37"/>
      <c r="M124" s="171">
        <v>194954.21</v>
      </c>
      <c r="N124" s="196">
        <v>0</v>
      </c>
      <c r="O124" s="196">
        <f t="shared" si="7"/>
        <v>194954.21</v>
      </c>
      <c r="P124" s="38" t="e">
        <f t="shared" si="8"/>
        <v>#REF!</v>
      </c>
      <c r="Q124" s="38"/>
      <c r="R124" s="38"/>
    </row>
    <row r="125" spans="1:18" s="36" customFormat="1" ht="15.75">
      <c r="I125" s="35">
        <v>32</v>
      </c>
      <c r="J125" s="36" t="s">
        <v>17</v>
      </c>
      <c r="K125" s="37" t="e">
        <f>#REF!+#REF!+#REF!+#REF!+#REF!</f>
        <v>#REF!</v>
      </c>
      <c r="L125" s="37"/>
      <c r="M125" s="171">
        <v>45830.15</v>
      </c>
      <c r="N125" s="171">
        <v>0</v>
      </c>
      <c r="O125" s="171">
        <f t="shared" si="7"/>
        <v>45830.15</v>
      </c>
      <c r="P125" s="38" t="e">
        <f t="shared" si="8"/>
        <v>#REF!</v>
      </c>
      <c r="Q125" s="38"/>
      <c r="R125" s="38"/>
    </row>
    <row r="126" spans="1:18" s="36" customFormat="1" ht="7.5" hidden="1" customHeight="1">
      <c r="I126" s="39"/>
      <c r="J126" s="40"/>
      <c r="K126" s="41"/>
      <c r="L126" s="41"/>
      <c r="M126" s="92"/>
      <c r="N126" s="91"/>
      <c r="O126" s="91"/>
      <c r="P126" s="38" t="e">
        <f t="shared" si="8"/>
        <v>#DIV/0!</v>
      </c>
      <c r="Q126" s="38"/>
      <c r="R126" s="38"/>
    </row>
    <row r="127" spans="1:18" s="36" customFormat="1" ht="15.75" hidden="1">
      <c r="I127" s="35"/>
      <c r="K127" s="41"/>
      <c r="L127" s="41"/>
      <c r="M127" s="92"/>
      <c r="N127" s="91"/>
      <c r="O127" s="91"/>
      <c r="P127" s="38" t="e">
        <f t="shared" si="8"/>
        <v>#DIV/0!</v>
      </c>
      <c r="Q127" s="38"/>
      <c r="R127" s="38"/>
    </row>
    <row r="128" spans="1:18" s="36" customFormat="1" ht="15.75" hidden="1">
      <c r="I128" s="35"/>
      <c r="K128" s="37"/>
      <c r="L128" s="37"/>
      <c r="M128" s="171"/>
      <c r="N128" s="208"/>
      <c r="O128" s="208"/>
      <c r="P128" s="38" t="e">
        <f t="shared" si="8"/>
        <v>#DIV/0!</v>
      </c>
      <c r="Q128" s="38"/>
      <c r="R128" s="38"/>
    </row>
    <row r="129" spans="1:18" s="36" customFormat="1" ht="12.6" hidden="1" customHeight="1">
      <c r="I129" s="39"/>
      <c r="J129" s="40"/>
      <c r="K129" s="41"/>
      <c r="L129" s="41"/>
      <c r="M129" s="92"/>
      <c r="N129" s="91"/>
      <c r="O129" s="91"/>
      <c r="P129" s="38" t="e">
        <f t="shared" si="8"/>
        <v>#DIV/0!</v>
      </c>
      <c r="Q129" s="38"/>
      <c r="R129" s="38"/>
    </row>
    <row r="130" spans="1:18" s="36" customFormat="1" ht="7.5" hidden="1" customHeight="1">
      <c r="I130" s="35"/>
      <c r="K130" s="37"/>
      <c r="L130" s="37"/>
      <c r="M130" s="171"/>
      <c r="N130" s="208"/>
      <c r="O130" s="208"/>
      <c r="P130" s="38" t="e">
        <f t="shared" si="8"/>
        <v>#DIV/0!</v>
      </c>
      <c r="Q130" s="38"/>
      <c r="R130" s="38"/>
    </row>
    <row r="131" spans="1:18" s="36" customFormat="1" ht="14.25" hidden="1" customHeight="1">
      <c r="I131" s="39"/>
      <c r="J131" s="53"/>
      <c r="K131" s="41"/>
      <c r="L131" s="41"/>
      <c r="M131" s="92"/>
      <c r="N131" s="91"/>
      <c r="O131" s="91"/>
      <c r="P131" s="38" t="e">
        <f t="shared" si="8"/>
        <v>#DIV/0!</v>
      </c>
      <c r="Q131" s="38"/>
      <c r="R131" s="38"/>
    </row>
    <row r="132" spans="1:18" s="36" customFormat="1" ht="15.75" hidden="1">
      <c r="I132" s="35"/>
      <c r="K132" s="37"/>
      <c r="L132" s="37"/>
      <c r="M132" s="171"/>
      <c r="N132" s="208"/>
      <c r="O132" s="208"/>
      <c r="P132" s="38" t="e">
        <f t="shared" si="8"/>
        <v>#DIV/0!</v>
      </c>
      <c r="Q132" s="38"/>
      <c r="R132" s="38"/>
    </row>
    <row r="133" spans="1:18" s="36" customFormat="1" ht="15.75" hidden="1">
      <c r="I133" s="39"/>
      <c r="J133" s="40"/>
      <c r="K133" s="41"/>
      <c r="L133" s="41"/>
      <c r="M133" s="92"/>
      <c r="N133" s="91"/>
      <c r="O133" s="91"/>
      <c r="P133" s="38" t="e">
        <f t="shared" si="8"/>
        <v>#DIV/0!</v>
      </c>
      <c r="Q133" s="38"/>
      <c r="R133" s="38"/>
    </row>
    <row r="134" spans="1:18" s="36" customFormat="1" ht="15.75" hidden="1">
      <c r="I134" s="39"/>
      <c r="J134" s="40"/>
      <c r="K134" s="41"/>
      <c r="L134" s="41"/>
      <c r="M134" s="92"/>
      <c r="N134" s="91"/>
      <c r="O134" s="91"/>
      <c r="P134" s="38" t="e">
        <f t="shared" si="8"/>
        <v>#DIV/0!</v>
      </c>
      <c r="Q134" s="38"/>
      <c r="R134" s="38"/>
    </row>
    <row r="135" spans="1:18" s="36" customFormat="1" ht="15.75" hidden="1">
      <c r="I135" s="39"/>
      <c r="J135" s="40"/>
      <c r="K135" s="41"/>
      <c r="L135" s="41"/>
      <c r="M135" s="92"/>
      <c r="N135" s="91"/>
      <c r="O135" s="91"/>
      <c r="P135" s="38" t="e">
        <f t="shared" si="8"/>
        <v>#DIV/0!</v>
      </c>
      <c r="Q135" s="38"/>
      <c r="R135" s="38"/>
    </row>
    <row r="136" spans="1:18" s="128" customFormat="1" ht="15.75">
      <c r="I136" s="130"/>
      <c r="J136" s="128" t="s">
        <v>317</v>
      </c>
      <c r="K136" s="131"/>
      <c r="L136" s="131"/>
      <c r="M136" s="180">
        <f>M137</f>
        <v>0</v>
      </c>
      <c r="N136" s="274">
        <f>N137</f>
        <v>0</v>
      </c>
      <c r="O136" s="249">
        <f t="shared" ref="O136:O142" si="9">M136+N136</f>
        <v>0</v>
      </c>
      <c r="P136" s="129"/>
      <c r="Q136" s="129"/>
      <c r="R136" s="129"/>
    </row>
    <row r="137" spans="1:18" s="128" customFormat="1" ht="15.75">
      <c r="I137" s="35">
        <v>3</v>
      </c>
      <c r="J137" s="36" t="s">
        <v>10</v>
      </c>
      <c r="K137" s="37" t="e">
        <f>K138+K139+#REF!+#REF!</f>
        <v>#REF!</v>
      </c>
      <c r="L137" s="37"/>
      <c r="M137" s="171">
        <v>0</v>
      </c>
      <c r="N137" s="171">
        <v>0</v>
      </c>
      <c r="O137" s="171">
        <f t="shared" si="9"/>
        <v>0</v>
      </c>
      <c r="P137" s="234"/>
      <c r="Q137" s="129"/>
      <c r="R137" s="129"/>
    </row>
    <row r="138" spans="1:18" s="36" customFormat="1" ht="15.75">
      <c r="I138" s="35">
        <v>32</v>
      </c>
      <c r="J138" s="36" t="s">
        <v>17</v>
      </c>
      <c r="K138" s="37"/>
      <c r="L138" s="37"/>
      <c r="M138" s="172">
        <v>0</v>
      </c>
      <c r="N138" s="235">
        <v>0</v>
      </c>
      <c r="O138" s="235">
        <f t="shared" si="9"/>
        <v>0</v>
      </c>
      <c r="P138" s="38"/>
      <c r="Q138" s="38"/>
      <c r="R138" s="38"/>
    </row>
    <row r="139" spans="1:18" s="2" customFormat="1" ht="15.75">
      <c r="I139" s="31"/>
      <c r="J139" s="32" t="s">
        <v>318</v>
      </c>
      <c r="K139" s="33"/>
      <c r="L139" s="33"/>
      <c r="M139" s="117">
        <f t="shared" ref="M139:N140" si="10">M140</f>
        <v>6900</v>
      </c>
      <c r="N139" s="117">
        <f>N140</f>
        <v>0</v>
      </c>
      <c r="O139" s="117">
        <f t="shared" si="9"/>
        <v>6900</v>
      </c>
      <c r="P139" s="34"/>
      <c r="Q139" s="83"/>
      <c r="R139" s="83"/>
    </row>
    <row r="140" spans="1:18" s="36" customFormat="1" ht="15.75">
      <c r="I140" s="35">
        <v>3</v>
      </c>
      <c r="J140" s="36" t="s">
        <v>10</v>
      </c>
      <c r="K140" s="37" t="e">
        <f>K141+#REF!+#REF!+#REF!</f>
        <v>#REF!</v>
      </c>
      <c r="L140" s="37"/>
      <c r="M140" s="171">
        <f t="shared" si="10"/>
        <v>6900</v>
      </c>
      <c r="N140" s="171">
        <f t="shared" si="10"/>
        <v>0</v>
      </c>
      <c r="O140" s="171">
        <f t="shared" si="9"/>
        <v>6900</v>
      </c>
      <c r="P140" s="38" t="e">
        <f>M140/K140*100</f>
        <v>#REF!</v>
      </c>
      <c r="Q140" s="38"/>
      <c r="R140" s="38"/>
    </row>
    <row r="141" spans="1:18" s="36" customFormat="1" ht="15.75">
      <c r="I141" s="35">
        <v>31</v>
      </c>
      <c r="J141" s="36" t="s">
        <v>16</v>
      </c>
      <c r="K141" s="37" t="e">
        <f>#REF!+#REF!+#REF!</f>
        <v>#REF!</v>
      </c>
      <c r="L141" s="37"/>
      <c r="M141" s="171">
        <v>6900</v>
      </c>
      <c r="N141" s="196">
        <v>0</v>
      </c>
      <c r="O141" s="171">
        <f t="shared" si="9"/>
        <v>6900</v>
      </c>
      <c r="P141" s="38" t="e">
        <f>M141/K141*100</f>
        <v>#REF!</v>
      </c>
      <c r="Q141" s="38"/>
      <c r="R141" s="38"/>
    </row>
    <row r="142" spans="1:18" s="2" customFormat="1" ht="15.75">
      <c r="A142" s="45"/>
      <c r="B142" s="45"/>
      <c r="C142" s="45"/>
      <c r="D142" s="45"/>
      <c r="E142" s="45"/>
      <c r="F142" s="45"/>
      <c r="G142" s="45"/>
      <c r="H142" s="45"/>
      <c r="I142" s="114" t="s">
        <v>105</v>
      </c>
      <c r="J142" s="115"/>
      <c r="K142" s="116"/>
      <c r="L142" s="116"/>
      <c r="M142" s="168">
        <f>M144</f>
        <v>16723.07</v>
      </c>
      <c r="N142" s="168">
        <f t="shared" ref="N142" si="11">N144</f>
        <v>0</v>
      </c>
      <c r="O142" s="168">
        <f t="shared" si="9"/>
        <v>16723.07</v>
      </c>
      <c r="P142" s="30"/>
      <c r="Q142" s="83"/>
      <c r="R142" s="83"/>
    </row>
    <row r="143" spans="1:18" s="2" customFormat="1" ht="15.75">
      <c r="A143" s="45"/>
      <c r="B143" s="45"/>
      <c r="C143" s="45"/>
      <c r="D143" s="45"/>
      <c r="E143" s="45"/>
      <c r="F143" s="45"/>
      <c r="G143" s="45"/>
      <c r="H143" s="45"/>
      <c r="I143" s="114"/>
      <c r="J143" s="115"/>
      <c r="K143" s="116"/>
      <c r="L143" s="116"/>
      <c r="M143" s="168"/>
      <c r="N143" s="168"/>
      <c r="O143" s="168"/>
      <c r="P143" s="30"/>
      <c r="Q143" s="83"/>
      <c r="R143" s="83"/>
    </row>
    <row r="144" spans="1:18" s="2" customFormat="1" ht="15.75">
      <c r="A144" s="45"/>
      <c r="B144" s="45"/>
      <c r="C144" s="45"/>
      <c r="D144" s="45"/>
      <c r="E144" s="45"/>
      <c r="F144" s="45"/>
      <c r="G144" s="45"/>
      <c r="H144" s="45"/>
      <c r="I144" s="55"/>
      <c r="J144" s="56" t="s">
        <v>313</v>
      </c>
      <c r="K144" s="57"/>
      <c r="L144" s="57"/>
      <c r="M144" s="170">
        <f t="shared" ref="M144:N145" si="12">M145</f>
        <v>16723.07</v>
      </c>
      <c r="N144" s="170">
        <f>N145</f>
        <v>0</v>
      </c>
      <c r="O144" s="170">
        <f t="shared" ref="O144:O162" si="13">M144+N144</f>
        <v>16723.07</v>
      </c>
      <c r="P144" s="30"/>
      <c r="Q144" s="83"/>
      <c r="R144" s="83"/>
    </row>
    <row r="145" spans="1:18" s="36" customFormat="1" ht="15.75">
      <c r="I145" s="35">
        <v>3</v>
      </c>
      <c r="J145" s="36" t="s">
        <v>10</v>
      </c>
      <c r="K145" s="37" t="e">
        <f>#REF!+K146+#REF!+#REF!</f>
        <v>#REF!</v>
      </c>
      <c r="L145" s="37"/>
      <c r="M145" s="171">
        <f t="shared" si="12"/>
        <v>16723.07</v>
      </c>
      <c r="N145" s="171">
        <f t="shared" si="12"/>
        <v>0</v>
      </c>
      <c r="O145" s="171">
        <f t="shared" si="13"/>
        <v>16723.07</v>
      </c>
      <c r="P145" s="38" t="e">
        <f>M145/K145*100</f>
        <v>#REF!</v>
      </c>
      <c r="Q145" s="38"/>
      <c r="R145" s="38"/>
    </row>
    <row r="146" spans="1:18" s="36" customFormat="1" ht="15.75">
      <c r="I146" s="35">
        <v>32</v>
      </c>
      <c r="J146" s="36" t="s">
        <v>17</v>
      </c>
      <c r="K146" s="37" t="e">
        <f>#REF!+#REF!+#REF!+#REF!+#REF!</f>
        <v>#REF!</v>
      </c>
      <c r="L146" s="37"/>
      <c r="M146" s="171">
        <v>16723.07</v>
      </c>
      <c r="N146" s="171">
        <v>0</v>
      </c>
      <c r="O146" s="171">
        <f t="shared" si="13"/>
        <v>16723.07</v>
      </c>
      <c r="P146" s="38" t="e">
        <f>M146/K146*100</f>
        <v>#REF!</v>
      </c>
      <c r="Q146" s="38"/>
      <c r="R146" s="38"/>
    </row>
    <row r="147" spans="1:18" s="2" customFormat="1" ht="15.75">
      <c r="A147" s="45"/>
      <c r="B147" s="45"/>
      <c r="C147" s="45"/>
      <c r="D147" s="45"/>
      <c r="E147" s="45"/>
      <c r="F147" s="45"/>
      <c r="G147" s="45"/>
      <c r="H147" s="45"/>
      <c r="I147" s="114" t="s">
        <v>106</v>
      </c>
      <c r="J147" s="115"/>
      <c r="K147" s="116"/>
      <c r="L147" s="116"/>
      <c r="M147" s="168">
        <f>M148</f>
        <v>7963.37</v>
      </c>
      <c r="N147" s="168">
        <f>N148</f>
        <v>0</v>
      </c>
      <c r="O147" s="168">
        <f t="shared" si="13"/>
        <v>7963.37</v>
      </c>
      <c r="P147" s="30"/>
      <c r="Q147" s="83"/>
      <c r="R147" s="83"/>
    </row>
    <row r="148" spans="1:18" s="2" customFormat="1" ht="15.75">
      <c r="A148" s="45"/>
      <c r="B148" s="45"/>
      <c r="C148" s="45"/>
      <c r="D148" s="45"/>
      <c r="E148" s="45"/>
      <c r="F148" s="45"/>
      <c r="G148" s="45"/>
      <c r="H148" s="45"/>
      <c r="I148" s="55"/>
      <c r="J148" s="56" t="s">
        <v>313</v>
      </c>
      <c r="K148" s="57"/>
      <c r="L148" s="57"/>
      <c r="M148" s="170">
        <f t="shared" ref="M148:N149" si="14">M149</f>
        <v>7963.37</v>
      </c>
      <c r="N148" s="170">
        <f t="shared" si="14"/>
        <v>0</v>
      </c>
      <c r="O148" s="170">
        <f t="shared" si="13"/>
        <v>7963.37</v>
      </c>
      <c r="P148" s="30"/>
      <c r="Q148" s="83"/>
      <c r="R148" s="83"/>
    </row>
    <row r="149" spans="1:18" s="36" customFormat="1" ht="15.75">
      <c r="I149" s="35">
        <v>3</v>
      </c>
      <c r="J149" s="36" t="s">
        <v>10</v>
      </c>
      <c r="K149" s="37" t="e">
        <f>#REF!+K150+#REF!+#REF!</f>
        <v>#REF!</v>
      </c>
      <c r="L149" s="37"/>
      <c r="M149" s="171">
        <f t="shared" si="14"/>
        <v>7963.37</v>
      </c>
      <c r="N149" s="171">
        <f t="shared" si="14"/>
        <v>0</v>
      </c>
      <c r="O149" s="171">
        <f t="shared" si="13"/>
        <v>7963.37</v>
      </c>
      <c r="P149" s="38" t="e">
        <f>M149/K149*100</f>
        <v>#REF!</v>
      </c>
      <c r="Q149" s="38"/>
      <c r="R149" s="38"/>
    </row>
    <row r="150" spans="1:18" s="36" customFormat="1" ht="15.75">
      <c r="I150" s="35">
        <v>32</v>
      </c>
      <c r="J150" s="36" t="s">
        <v>17</v>
      </c>
      <c r="K150" s="37" t="e">
        <f>#REF!+#REF!+#REF!+#REF!+#REF!</f>
        <v>#REF!</v>
      </c>
      <c r="L150" s="37"/>
      <c r="M150" s="171">
        <v>7963.37</v>
      </c>
      <c r="N150" s="171">
        <v>0</v>
      </c>
      <c r="O150" s="171">
        <f t="shared" si="13"/>
        <v>7963.37</v>
      </c>
      <c r="P150" s="38" t="e">
        <f>M150/K150*100</f>
        <v>#REF!</v>
      </c>
      <c r="Q150" s="38"/>
      <c r="R150" s="38"/>
    </row>
    <row r="151" spans="1:18" s="2" customFormat="1" ht="15" customHeight="1">
      <c r="A151" s="45"/>
      <c r="B151" s="45"/>
      <c r="C151" s="45"/>
      <c r="D151" s="45"/>
      <c r="E151" s="45"/>
      <c r="F151" s="45"/>
      <c r="G151" s="45"/>
      <c r="H151" s="45"/>
      <c r="I151" s="114" t="s">
        <v>107</v>
      </c>
      <c r="J151" s="115"/>
      <c r="K151" s="116"/>
      <c r="L151" s="116"/>
      <c r="M151" s="168">
        <f>M152</f>
        <v>7508.91</v>
      </c>
      <c r="N151" s="168">
        <f t="shared" ref="N151" si="15">N152</f>
        <v>0</v>
      </c>
      <c r="O151" s="168">
        <f t="shared" si="13"/>
        <v>7508.91</v>
      </c>
      <c r="P151" s="30"/>
      <c r="Q151" s="83"/>
      <c r="R151" s="83"/>
    </row>
    <row r="152" spans="1:18" s="2" customFormat="1" ht="15.75">
      <c r="A152" s="45"/>
      <c r="B152" s="45"/>
      <c r="C152" s="45"/>
      <c r="D152" s="45"/>
      <c r="E152" s="45"/>
      <c r="F152" s="45"/>
      <c r="G152" s="45"/>
      <c r="H152" s="45"/>
      <c r="I152" s="55"/>
      <c r="J152" s="56" t="s">
        <v>313</v>
      </c>
      <c r="K152" s="57"/>
      <c r="L152" s="57"/>
      <c r="M152" s="170">
        <f t="shared" ref="M152:N153" si="16">M153</f>
        <v>7508.91</v>
      </c>
      <c r="N152" s="170">
        <f>N153</f>
        <v>0</v>
      </c>
      <c r="O152" s="170">
        <f t="shared" si="13"/>
        <v>7508.91</v>
      </c>
      <c r="P152" s="30"/>
      <c r="Q152" s="83"/>
      <c r="R152" s="83"/>
    </row>
    <row r="153" spans="1:18" s="36" customFormat="1" ht="15.75">
      <c r="I153" s="35">
        <v>3</v>
      </c>
      <c r="J153" s="36" t="s">
        <v>10</v>
      </c>
      <c r="K153" s="37" t="e">
        <f>#REF!+K154+#REF!+#REF!</f>
        <v>#REF!</v>
      </c>
      <c r="L153" s="37"/>
      <c r="M153" s="171">
        <f t="shared" si="16"/>
        <v>7508.91</v>
      </c>
      <c r="N153" s="171">
        <f t="shared" si="16"/>
        <v>0</v>
      </c>
      <c r="O153" s="171">
        <f t="shared" si="13"/>
        <v>7508.91</v>
      </c>
      <c r="P153" s="38" t="e">
        <f>M153/K153*100</f>
        <v>#REF!</v>
      </c>
      <c r="Q153" s="38"/>
      <c r="R153" s="38"/>
    </row>
    <row r="154" spans="1:18" s="36" customFormat="1" ht="15.75">
      <c r="I154" s="35">
        <v>32</v>
      </c>
      <c r="J154" s="36" t="s">
        <v>17</v>
      </c>
      <c r="K154" s="37" t="e">
        <f>#REF!+#REF!+#REF!+#REF!+#REF!</f>
        <v>#REF!</v>
      </c>
      <c r="L154" s="37"/>
      <c r="M154" s="171">
        <v>7508.91</v>
      </c>
      <c r="N154" s="171">
        <v>0</v>
      </c>
      <c r="O154" s="171">
        <f t="shared" si="13"/>
        <v>7508.91</v>
      </c>
      <c r="P154" s="38" t="e">
        <f>M154/K154*100</f>
        <v>#REF!</v>
      </c>
      <c r="Q154" s="38"/>
      <c r="R154" s="38"/>
    </row>
    <row r="155" spans="1:18" s="2" customFormat="1" ht="15.75">
      <c r="A155" s="45"/>
      <c r="B155" s="45"/>
      <c r="C155" s="45"/>
      <c r="D155" s="45"/>
      <c r="E155" s="45"/>
      <c r="F155" s="45"/>
      <c r="G155" s="45"/>
      <c r="H155" s="45"/>
      <c r="I155" s="114" t="s">
        <v>108</v>
      </c>
      <c r="J155" s="115"/>
      <c r="K155" s="116"/>
      <c r="L155" s="116"/>
      <c r="M155" s="168">
        <f>M156</f>
        <v>5000</v>
      </c>
      <c r="N155" s="168">
        <f t="shared" ref="N155" si="17">N156</f>
        <v>0</v>
      </c>
      <c r="O155" s="168">
        <f t="shared" si="13"/>
        <v>5000</v>
      </c>
      <c r="P155" s="30"/>
      <c r="Q155" s="83"/>
      <c r="R155" s="83"/>
    </row>
    <row r="156" spans="1:18" s="2" customFormat="1" ht="15.75">
      <c r="A156" s="45"/>
      <c r="B156" s="45"/>
      <c r="C156" s="45"/>
      <c r="D156" s="45"/>
      <c r="E156" s="45"/>
      <c r="F156" s="45"/>
      <c r="G156" s="45"/>
      <c r="H156" s="45"/>
      <c r="I156" s="55"/>
      <c r="J156" s="56" t="s">
        <v>313</v>
      </c>
      <c r="K156" s="57"/>
      <c r="L156" s="57"/>
      <c r="M156" s="170">
        <f t="shared" ref="M156:N157" si="18">M157</f>
        <v>5000</v>
      </c>
      <c r="N156" s="170">
        <f t="shared" si="18"/>
        <v>0</v>
      </c>
      <c r="O156" s="170">
        <f t="shared" si="13"/>
        <v>5000</v>
      </c>
      <c r="P156" s="30"/>
      <c r="Q156" s="83"/>
      <c r="R156" s="83"/>
    </row>
    <row r="157" spans="1:18" s="36" customFormat="1" ht="15.75">
      <c r="I157" s="35">
        <v>3</v>
      </c>
      <c r="J157" s="36" t="s">
        <v>10</v>
      </c>
      <c r="K157" s="37" t="e">
        <f>#REF!+K158+#REF!+#REF!</f>
        <v>#REF!</v>
      </c>
      <c r="L157" s="37"/>
      <c r="M157" s="171">
        <f t="shared" si="18"/>
        <v>5000</v>
      </c>
      <c r="N157" s="171">
        <f t="shared" si="18"/>
        <v>0</v>
      </c>
      <c r="O157" s="171">
        <f t="shared" si="13"/>
        <v>5000</v>
      </c>
      <c r="P157" s="38" t="e">
        <f>M157/K157*100</f>
        <v>#REF!</v>
      </c>
      <c r="Q157" s="38"/>
      <c r="R157" s="38"/>
    </row>
    <row r="158" spans="1:18" s="36" customFormat="1" ht="15.75">
      <c r="I158" s="35">
        <v>32</v>
      </c>
      <c r="J158" s="36" t="s">
        <v>17</v>
      </c>
      <c r="K158" s="37" t="e">
        <f>#REF!+#REF!+#REF!+#REF!+#REF!</f>
        <v>#REF!</v>
      </c>
      <c r="L158" s="37"/>
      <c r="M158" s="171">
        <v>5000</v>
      </c>
      <c r="N158" s="171">
        <v>0</v>
      </c>
      <c r="O158" s="171">
        <f t="shared" si="13"/>
        <v>5000</v>
      </c>
      <c r="P158" s="38" t="e">
        <f>M158/K158*100</f>
        <v>#REF!</v>
      </c>
      <c r="Q158" s="38"/>
      <c r="R158" s="38"/>
    </row>
    <row r="159" spans="1:18" s="2" customFormat="1" ht="15.75">
      <c r="A159" s="45"/>
      <c r="B159" s="45"/>
      <c r="C159" s="45"/>
      <c r="D159" s="45"/>
      <c r="E159" s="45"/>
      <c r="F159" s="45"/>
      <c r="G159" s="45"/>
      <c r="H159" s="45"/>
      <c r="I159" s="114" t="s">
        <v>104</v>
      </c>
      <c r="J159" s="115"/>
      <c r="K159" s="116"/>
      <c r="L159" s="116"/>
      <c r="M159" s="168">
        <f>M160</f>
        <v>7447.13</v>
      </c>
      <c r="N159" s="168">
        <f t="shared" ref="N159" si="19">N160</f>
        <v>0</v>
      </c>
      <c r="O159" s="168">
        <f t="shared" si="13"/>
        <v>7447.13</v>
      </c>
      <c r="P159" s="30"/>
      <c r="Q159" s="83"/>
      <c r="R159" s="83"/>
    </row>
    <row r="160" spans="1:18" s="2" customFormat="1" ht="15.75">
      <c r="A160" s="45"/>
      <c r="B160" s="45"/>
      <c r="C160" s="45"/>
      <c r="D160" s="45"/>
      <c r="E160" s="45"/>
      <c r="F160" s="45"/>
      <c r="G160" s="45"/>
      <c r="H160" s="45"/>
      <c r="I160" s="55"/>
      <c r="J160" s="56" t="s">
        <v>313</v>
      </c>
      <c r="K160" s="57"/>
      <c r="L160" s="57"/>
      <c r="M160" s="170">
        <f t="shared" ref="M160:N161" si="20">M161</f>
        <v>7447.13</v>
      </c>
      <c r="N160" s="170">
        <f>N161</f>
        <v>0</v>
      </c>
      <c r="O160" s="170">
        <f t="shared" si="13"/>
        <v>7447.13</v>
      </c>
      <c r="P160" s="30"/>
      <c r="Q160" s="83"/>
      <c r="R160" s="83"/>
    </row>
    <row r="161" spans="1:20" s="36" customFormat="1" ht="15.75">
      <c r="I161" s="35">
        <v>3</v>
      </c>
      <c r="J161" s="36" t="s">
        <v>10</v>
      </c>
      <c r="K161" s="37" t="e">
        <f>K162+#REF!+#REF!+#REF!</f>
        <v>#REF!</v>
      </c>
      <c r="L161" s="37"/>
      <c r="M161" s="171">
        <f>M162</f>
        <v>7447.13</v>
      </c>
      <c r="N161" s="171">
        <f t="shared" si="20"/>
        <v>0</v>
      </c>
      <c r="O161" s="171">
        <f t="shared" si="13"/>
        <v>7447.13</v>
      </c>
      <c r="P161" s="38" t="e">
        <f>M161/K161*100</f>
        <v>#REF!</v>
      </c>
      <c r="Q161" s="38"/>
      <c r="R161" s="38"/>
    </row>
    <row r="162" spans="1:20" s="36" customFormat="1" ht="15.75">
      <c r="I162" s="35">
        <v>34</v>
      </c>
      <c r="J162" s="36" t="s">
        <v>18</v>
      </c>
      <c r="K162" s="37" t="e">
        <f>#REF!</f>
        <v>#REF!</v>
      </c>
      <c r="L162" s="37"/>
      <c r="M162" s="171">
        <v>7447.13</v>
      </c>
      <c r="N162" s="171">
        <v>0</v>
      </c>
      <c r="O162" s="171">
        <f t="shared" si="13"/>
        <v>7447.13</v>
      </c>
      <c r="P162" s="38" t="e">
        <f>M162/K162*100</f>
        <v>#REF!</v>
      </c>
      <c r="Q162" s="38"/>
      <c r="R162" s="38"/>
    </row>
    <row r="163" spans="1:20" s="36" customFormat="1" ht="31.5">
      <c r="A163" s="46"/>
      <c r="B163" s="46"/>
      <c r="C163" s="46"/>
      <c r="D163" s="46"/>
      <c r="E163" s="46"/>
      <c r="F163" s="46"/>
      <c r="G163" s="46"/>
      <c r="H163" s="46"/>
      <c r="I163" s="22" t="s">
        <v>50</v>
      </c>
      <c r="J163" s="22" t="s">
        <v>51</v>
      </c>
      <c r="K163" s="23" t="e">
        <f>#REF!+#REF!+K185</f>
        <v>#REF!</v>
      </c>
      <c r="L163" s="23"/>
      <c r="M163" s="166">
        <f>M164+M180+M185+M204+M215+M172+M229+M237+M245+M259</f>
        <v>2465717.8499999996</v>
      </c>
      <c r="N163" s="166">
        <f>N185+N204+N215+N164+N180+N172+N229+N237+N245+N259</f>
        <v>-128586.84000000003</v>
      </c>
      <c r="O163" s="166">
        <f>M163+N163</f>
        <v>2337131.0099999998</v>
      </c>
      <c r="P163" s="24"/>
      <c r="Q163" s="83"/>
      <c r="R163" s="83"/>
    </row>
    <row r="164" spans="1:20" s="36" customFormat="1" ht="15.75">
      <c r="A164" s="46"/>
      <c r="B164" s="46"/>
      <c r="C164" s="46"/>
      <c r="D164" s="46"/>
      <c r="E164" s="46"/>
      <c r="F164" s="46"/>
      <c r="G164" s="46"/>
      <c r="H164" s="46"/>
      <c r="I164" s="102" t="s">
        <v>154</v>
      </c>
      <c r="J164" s="102" t="s">
        <v>247</v>
      </c>
      <c r="K164" s="103"/>
      <c r="L164" s="103"/>
      <c r="M164" s="181">
        <f>M165</f>
        <v>38500</v>
      </c>
      <c r="N164" s="181">
        <f>N165</f>
        <v>0</v>
      </c>
      <c r="O164" s="181">
        <f t="shared" ref="O164:O171" si="21">M164+N164</f>
        <v>38500</v>
      </c>
      <c r="P164" s="24"/>
      <c r="Q164" s="83"/>
      <c r="R164" s="83"/>
    </row>
    <row r="165" spans="1:20" s="2" customFormat="1" ht="15.75">
      <c r="A165" s="45"/>
      <c r="B165" s="45"/>
      <c r="C165" s="45"/>
      <c r="D165" s="45"/>
      <c r="E165" s="45"/>
      <c r="F165" s="45"/>
      <c r="G165" s="45"/>
      <c r="H165" s="45"/>
      <c r="I165" s="114" t="s">
        <v>155</v>
      </c>
      <c r="J165" s="115"/>
      <c r="K165" s="116"/>
      <c r="L165" s="116"/>
      <c r="M165" s="168">
        <f>M166+M169</f>
        <v>38500</v>
      </c>
      <c r="N165" s="168">
        <f>N166+N169</f>
        <v>0</v>
      </c>
      <c r="O165" s="168">
        <f t="shared" si="21"/>
        <v>38500</v>
      </c>
      <c r="P165" s="30"/>
      <c r="Q165" s="83"/>
      <c r="R165" s="83"/>
    </row>
    <row r="166" spans="1:20" s="59" customFormat="1" ht="30" customHeight="1">
      <c r="A166" s="54"/>
      <c r="B166" s="54"/>
      <c r="C166" s="54"/>
      <c r="D166" s="54"/>
      <c r="E166" s="54"/>
      <c r="F166" s="54"/>
      <c r="G166" s="54"/>
      <c r="H166" s="54"/>
      <c r="I166" s="55"/>
      <c r="J166" s="56" t="s">
        <v>307</v>
      </c>
      <c r="K166" s="57"/>
      <c r="L166" s="57"/>
      <c r="M166" s="170">
        <f t="shared" ref="M166:N167" si="22">M167</f>
        <v>38500</v>
      </c>
      <c r="N166" s="170">
        <f t="shared" si="22"/>
        <v>0</v>
      </c>
      <c r="O166" s="170">
        <f t="shared" si="21"/>
        <v>38500</v>
      </c>
      <c r="P166" s="58"/>
      <c r="Q166" s="83"/>
      <c r="R166" s="83"/>
      <c r="S166" s="2"/>
      <c r="T166" s="2"/>
    </row>
    <row r="167" spans="1:20" s="59" customFormat="1" ht="20.25" customHeight="1">
      <c r="A167" s="54"/>
      <c r="B167" s="54"/>
      <c r="C167" s="54"/>
      <c r="D167" s="54"/>
      <c r="E167" s="54"/>
      <c r="F167" s="54"/>
      <c r="G167" s="54"/>
      <c r="H167" s="54"/>
      <c r="I167" s="101">
        <v>3</v>
      </c>
      <c r="J167" s="36" t="s">
        <v>10</v>
      </c>
      <c r="K167" s="100"/>
      <c r="L167" s="100"/>
      <c r="M167" s="182">
        <f t="shared" si="22"/>
        <v>38500</v>
      </c>
      <c r="N167" s="182">
        <f t="shared" si="22"/>
        <v>0</v>
      </c>
      <c r="O167" s="182">
        <f t="shared" si="21"/>
        <v>38500</v>
      </c>
      <c r="P167" s="58"/>
      <c r="Q167" s="83"/>
      <c r="R167" s="83"/>
      <c r="S167" s="2"/>
      <c r="T167" s="2"/>
    </row>
    <row r="168" spans="1:20" s="59" customFormat="1" ht="20.25" customHeight="1">
      <c r="A168" s="54"/>
      <c r="B168" s="54"/>
      <c r="C168" s="54"/>
      <c r="D168" s="54"/>
      <c r="E168" s="54"/>
      <c r="F168" s="54"/>
      <c r="G168" s="54"/>
      <c r="H168" s="54"/>
      <c r="I168" s="101">
        <v>37</v>
      </c>
      <c r="J168" s="99" t="s">
        <v>166</v>
      </c>
      <c r="K168" s="100"/>
      <c r="L168" s="100"/>
      <c r="M168" s="182">
        <v>38500</v>
      </c>
      <c r="N168" s="182">
        <v>0</v>
      </c>
      <c r="O168" s="182">
        <f t="shared" si="21"/>
        <v>38500</v>
      </c>
      <c r="P168" s="58"/>
      <c r="Q168" s="83"/>
      <c r="R168" s="83"/>
      <c r="S168" s="2"/>
      <c r="T168" s="2"/>
    </row>
    <row r="169" spans="1:20" s="128" customFormat="1" ht="15.75">
      <c r="A169" s="134"/>
      <c r="B169" s="134"/>
      <c r="C169" s="134"/>
      <c r="D169" s="134"/>
      <c r="E169" s="134"/>
      <c r="F169" s="134"/>
      <c r="G169" s="134"/>
      <c r="H169" s="134"/>
      <c r="I169" s="135"/>
      <c r="J169" s="135" t="s">
        <v>305</v>
      </c>
      <c r="K169" s="136"/>
      <c r="L169" s="136"/>
      <c r="M169" s="209">
        <f t="shared" ref="M169:N170" si="23">M170</f>
        <v>0</v>
      </c>
      <c r="N169" s="209">
        <f t="shared" si="23"/>
        <v>0</v>
      </c>
      <c r="O169" s="209">
        <f t="shared" si="21"/>
        <v>0</v>
      </c>
      <c r="P169" s="137"/>
      <c r="Q169" s="138"/>
      <c r="R169" s="138"/>
    </row>
    <row r="170" spans="1:20" s="36" customFormat="1" ht="15.75">
      <c r="A170" s="46"/>
      <c r="B170" s="46"/>
      <c r="C170" s="46"/>
      <c r="D170" s="46"/>
      <c r="E170" s="46"/>
      <c r="F170" s="46"/>
      <c r="G170" s="46"/>
      <c r="H170" s="46"/>
      <c r="I170" s="132">
        <v>3</v>
      </c>
      <c r="J170" s="132" t="s">
        <v>10</v>
      </c>
      <c r="K170" s="133"/>
      <c r="L170" s="133"/>
      <c r="M170" s="210">
        <f t="shared" si="23"/>
        <v>0</v>
      </c>
      <c r="N170" s="210">
        <f t="shared" si="23"/>
        <v>0</v>
      </c>
      <c r="O170" s="210">
        <f t="shared" si="21"/>
        <v>0</v>
      </c>
      <c r="P170" s="24"/>
      <c r="Q170" s="83"/>
      <c r="R170" s="83"/>
    </row>
    <row r="171" spans="1:20" s="36" customFormat="1" ht="21.75" customHeight="1">
      <c r="A171" s="46"/>
      <c r="B171" s="46"/>
      <c r="C171" s="46"/>
      <c r="D171" s="46"/>
      <c r="E171" s="46"/>
      <c r="F171" s="46"/>
      <c r="G171" s="46"/>
      <c r="H171" s="46"/>
      <c r="I171" s="132">
        <v>37</v>
      </c>
      <c r="J171" s="132" t="s">
        <v>166</v>
      </c>
      <c r="K171" s="133"/>
      <c r="L171" s="133"/>
      <c r="M171" s="210">
        <v>0</v>
      </c>
      <c r="N171" s="210">
        <v>0</v>
      </c>
      <c r="O171" s="210">
        <f t="shared" si="21"/>
        <v>0</v>
      </c>
      <c r="P171" s="24"/>
      <c r="Q171" s="83"/>
      <c r="R171" s="83"/>
    </row>
    <row r="172" spans="1:20" s="36" customFormat="1" ht="15.75">
      <c r="A172" s="46"/>
      <c r="B172" s="46"/>
      <c r="C172" s="46"/>
      <c r="D172" s="46"/>
      <c r="E172" s="46"/>
      <c r="F172" s="46"/>
      <c r="G172" s="46"/>
      <c r="H172" s="46"/>
      <c r="I172" s="102" t="s">
        <v>154</v>
      </c>
      <c r="J172" s="102" t="s">
        <v>248</v>
      </c>
      <c r="K172" s="103"/>
      <c r="L172" s="103"/>
      <c r="M172" s="181">
        <f>M173</f>
        <v>4800</v>
      </c>
      <c r="N172" s="181">
        <f>N173</f>
        <v>0</v>
      </c>
      <c r="O172" s="181">
        <f t="shared" ref="O172:O179" si="24">M172+N172</f>
        <v>4800</v>
      </c>
      <c r="P172" s="24"/>
      <c r="Q172" s="83"/>
      <c r="R172" s="83"/>
    </row>
    <row r="173" spans="1:20" s="2" customFormat="1" ht="15.75">
      <c r="A173" s="45"/>
      <c r="B173" s="45"/>
      <c r="C173" s="45"/>
      <c r="D173" s="45"/>
      <c r="E173" s="45"/>
      <c r="F173" s="45"/>
      <c r="G173" s="45"/>
      <c r="H173" s="45"/>
      <c r="I173" s="114" t="s">
        <v>155</v>
      </c>
      <c r="J173" s="115"/>
      <c r="K173" s="116"/>
      <c r="L173" s="116"/>
      <c r="M173" s="168">
        <f>M174+M177</f>
        <v>4800</v>
      </c>
      <c r="N173" s="168">
        <f>N174+N177</f>
        <v>0</v>
      </c>
      <c r="O173" s="168">
        <f t="shared" si="24"/>
        <v>4800</v>
      </c>
      <c r="P173" s="30"/>
      <c r="Q173" s="83"/>
      <c r="R173" s="83"/>
    </row>
    <row r="174" spans="1:20" s="59" customFormat="1" ht="33.75" customHeight="1">
      <c r="A174" s="54"/>
      <c r="B174" s="54"/>
      <c r="C174" s="54"/>
      <c r="D174" s="54"/>
      <c r="E174" s="54"/>
      <c r="F174" s="54"/>
      <c r="G174" s="54"/>
      <c r="H174" s="54"/>
      <c r="I174" s="55"/>
      <c r="J174" s="56" t="s">
        <v>307</v>
      </c>
      <c r="K174" s="57"/>
      <c r="L174" s="57"/>
      <c r="M174" s="170">
        <f t="shared" ref="M174:N175" si="25">M175</f>
        <v>4800</v>
      </c>
      <c r="N174" s="170">
        <f t="shared" si="25"/>
        <v>0</v>
      </c>
      <c r="O174" s="170">
        <f t="shared" si="24"/>
        <v>4800</v>
      </c>
      <c r="P174" s="58"/>
      <c r="Q174" s="83"/>
      <c r="R174" s="83"/>
      <c r="S174" s="2"/>
      <c r="T174" s="2"/>
    </row>
    <row r="175" spans="1:20" s="59" customFormat="1" ht="20.25" customHeight="1">
      <c r="A175" s="54"/>
      <c r="B175" s="54"/>
      <c r="C175" s="54"/>
      <c r="D175" s="54"/>
      <c r="E175" s="54"/>
      <c r="F175" s="54"/>
      <c r="G175" s="54"/>
      <c r="H175" s="54"/>
      <c r="I175" s="101">
        <v>3</v>
      </c>
      <c r="J175" s="36" t="s">
        <v>10</v>
      </c>
      <c r="K175" s="100"/>
      <c r="L175" s="100"/>
      <c r="M175" s="182">
        <f t="shared" si="25"/>
        <v>4800</v>
      </c>
      <c r="N175" s="182">
        <f t="shared" si="25"/>
        <v>0</v>
      </c>
      <c r="O175" s="182">
        <f t="shared" si="24"/>
        <v>4800</v>
      </c>
      <c r="P175" s="58"/>
      <c r="Q175" s="83"/>
      <c r="R175" s="83"/>
      <c r="S175" s="2"/>
      <c r="T175" s="2"/>
    </row>
    <row r="176" spans="1:20" s="59" customFormat="1" ht="20.25" customHeight="1">
      <c r="A176" s="54"/>
      <c r="B176" s="54"/>
      <c r="C176" s="54"/>
      <c r="D176" s="54"/>
      <c r="E176" s="54"/>
      <c r="F176" s="54"/>
      <c r="G176" s="54"/>
      <c r="H176" s="54"/>
      <c r="I176" s="101">
        <v>37</v>
      </c>
      <c r="J176" s="99" t="s">
        <v>166</v>
      </c>
      <c r="K176" s="100"/>
      <c r="L176" s="100"/>
      <c r="M176" s="182">
        <v>4800</v>
      </c>
      <c r="N176" s="182">
        <v>0</v>
      </c>
      <c r="O176" s="182">
        <f t="shared" si="24"/>
        <v>4800</v>
      </c>
      <c r="P176" s="58"/>
      <c r="Q176" s="83"/>
      <c r="R176" s="83"/>
      <c r="S176" s="2"/>
      <c r="T176" s="2"/>
    </row>
    <row r="177" spans="1:20" s="128" customFormat="1" ht="15.75">
      <c r="A177" s="134"/>
      <c r="B177" s="134"/>
      <c r="C177" s="134"/>
      <c r="D177" s="134"/>
      <c r="E177" s="134"/>
      <c r="F177" s="134"/>
      <c r="G177" s="134"/>
      <c r="H177" s="134"/>
      <c r="I177" s="135"/>
      <c r="J177" s="135" t="s">
        <v>305</v>
      </c>
      <c r="K177" s="136"/>
      <c r="L177" s="136"/>
      <c r="M177" s="209">
        <f t="shared" ref="M177:N178" si="26">M178</f>
        <v>0</v>
      </c>
      <c r="N177" s="209">
        <f t="shared" si="26"/>
        <v>0</v>
      </c>
      <c r="O177" s="209">
        <f t="shared" si="24"/>
        <v>0</v>
      </c>
      <c r="P177" s="137"/>
      <c r="Q177" s="138"/>
      <c r="R177" s="138"/>
    </row>
    <row r="178" spans="1:20" s="36" customFormat="1" ht="15.75">
      <c r="A178" s="46"/>
      <c r="B178" s="46"/>
      <c r="C178" s="46"/>
      <c r="D178" s="46"/>
      <c r="E178" s="46"/>
      <c r="F178" s="46"/>
      <c r="G178" s="46"/>
      <c r="H178" s="46"/>
      <c r="I178" s="132">
        <v>3</v>
      </c>
      <c r="J178" s="132" t="s">
        <v>10</v>
      </c>
      <c r="K178" s="133"/>
      <c r="L178" s="133"/>
      <c r="M178" s="210">
        <f t="shared" si="26"/>
        <v>0</v>
      </c>
      <c r="N178" s="210">
        <f t="shared" si="26"/>
        <v>0</v>
      </c>
      <c r="O178" s="210">
        <f t="shared" si="24"/>
        <v>0</v>
      </c>
      <c r="P178" s="24"/>
      <c r="Q178" s="83"/>
      <c r="R178" s="83"/>
    </row>
    <row r="179" spans="1:20" s="36" customFormat="1" ht="21.75" customHeight="1">
      <c r="A179" s="46"/>
      <c r="B179" s="46"/>
      <c r="C179" s="46"/>
      <c r="D179" s="46"/>
      <c r="E179" s="46"/>
      <c r="F179" s="46"/>
      <c r="G179" s="46"/>
      <c r="H179" s="46"/>
      <c r="I179" s="132">
        <v>37</v>
      </c>
      <c r="J179" s="132" t="s">
        <v>166</v>
      </c>
      <c r="K179" s="133"/>
      <c r="L179" s="133"/>
      <c r="M179" s="210">
        <v>0</v>
      </c>
      <c r="N179" s="210">
        <v>0</v>
      </c>
      <c r="O179" s="210">
        <f t="shared" si="24"/>
        <v>0</v>
      </c>
      <c r="P179" s="24"/>
      <c r="Q179" s="83"/>
      <c r="R179" s="83"/>
    </row>
    <row r="180" spans="1:20" s="36" customFormat="1" ht="15.75">
      <c r="A180" s="46"/>
      <c r="B180" s="46"/>
      <c r="C180" s="46"/>
      <c r="D180" s="46"/>
      <c r="E180" s="46"/>
      <c r="F180" s="46"/>
      <c r="G180" s="46"/>
      <c r="H180" s="46"/>
      <c r="I180" s="102" t="s">
        <v>156</v>
      </c>
      <c r="J180" s="102" t="s">
        <v>158</v>
      </c>
      <c r="K180" s="103"/>
      <c r="L180" s="103"/>
      <c r="M180" s="181">
        <f t="shared" ref="M180:N183" si="27">M181</f>
        <v>10000</v>
      </c>
      <c r="N180" s="181">
        <f t="shared" si="27"/>
        <v>0</v>
      </c>
      <c r="O180" s="181">
        <f t="shared" ref="O180:O211" si="28">M180+N180</f>
        <v>10000</v>
      </c>
      <c r="P180" s="24"/>
      <c r="Q180" s="83"/>
      <c r="R180" s="83"/>
    </row>
    <row r="181" spans="1:20" s="2" customFormat="1" ht="15.75">
      <c r="A181" s="45"/>
      <c r="B181" s="45"/>
      <c r="C181" s="45"/>
      <c r="D181" s="45"/>
      <c r="E181" s="45"/>
      <c r="F181" s="45"/>
      <c r="G181" s="45"/>
      <c r="H181" s="45"/>
      <c r="I181" s="114" t="s">
        <v>155</v>
      </c>
      <c r="J181" s="115"/>
      <c r="K181" s="116"/>
      <c r="L181" s="116"/>
      <c r="M181" s="168">
        <f t="shared" si="27"/>
        <v>10000</v>
      </c>
      <c r="N181" s="168">
        <f t="shared" si="27"/>
        <v>0</v>
      </c>
      <c r="O181" s="168">
        <f t="shared" si="28"/>
        <v>10000</v>
      </c>
      <c r="P181" s="30"/>
      <c r="Q181" s="83"/>
      <c r="R181" s="83"/>
    </row>
    <row r="182" spans="1:20" s="59" customFormat="1" ht="31.5" customHeight="1">
      <c r="A182" s="54"/>
      <c r="B182" s="54"/>
      <c r="C182" s="54"/>
      <c r="D182" s="54"/>
      <c r="E182" s="54"/>
      <c r="F182" s="54"/>
      <c r="G182" s="54"/>
      <c r="H182" s="54"/>
      <c r="I182" s="55"/>
      <c r="J182" s="56" t="s">
        <v>307</v>
      </c>
      <c r="K182" s="57"/>
      <c r="L182" s="57"/>
      <c r="M182" s="170">
        <f t="shared" si="27"/>
        <v>10000</v>
      </c>
      <c r="N182" s="170">
        <f t="shared" si="27"/>
        <v>0</v>
      </c>
      <c r="O182" s="170">
        <f t="shared" si="28"/>
        <v>10000</v>
      </c>
      <c r="P182" s="58"/>
      <c r="Q182" s="83"/>
      <c r="R182" s="83"/>
      <c r="S182" s="2"/>
      <c r="T182" s="2"/>
    </row>
    <row r="183" spans="1:20" s="59" customFormat="1" ht="20.25" customHeight="1">
      <c r="A183" s="54"/>
      <c r="B183" s="54"/>
      <c r="C183" s="54"/>
      <c r="D183" s="54"/>
      <c r="E183" s="54"/>
      <c r="F183" s="54"/>
      <c r="G183" s="54"/>
      <c r="H183" s="54"/>
      <c r="I183" s="101">
        <v>3</v>
      </c>
      <c r="J183" s="36" t="s">
        <v>10</v>
      </c>
      <c r="K183" s="100"/>
      <c r="L183" s="100"/>
      <c r="M183" s="182">
        <f t="shared" si="27"/>
        <v>10000</v>
      </c>
      <c r="N183" s="182">
        <f t="shared" si="27"/>
        <v>0</v>
      </c>
      <c r="O183" s="182">
        <f t="shared" si="28"/>
        <v>10000</v>
      </c>
      <c r="P183" s="58"/>
      <c r="Q183" s="83"/>
      <c r="R183" s="83"/>
      <c r="S183" s="2"/>
      <c r="T183" s="2"/>
    </row>
    <row r="184" spans="1:20" s="59" customFormat="1" ht="20.25" customHeight="1">
      <c r="A184" s="54"/>
      <c r="B184" s="54"/>
      <c r="C184" s="54"/>
      <c r="D184" s="54"/>
      <c r="E184" s="54"/>
      <c r="F184" s="54"/>
      <c r="G184" s="54"/>
      <c r="H184" s="54"/>
      <c r="I184" s="101">
        <v>37</v>
      </c>
      <c r="J184" s="99" t="s">
        <v>166</v>
      </c>
      <c r="K184" s="100"/>
      <c r="L184" s="100"/>
      <c r="M184" s="182">
        <v>10000</v>
      </c>
      <c r="N184" s="182">
        <v>0</v>
      </c>
      <c r="O184" s="182">
        <f>M184+N184</f>
        <v>10000</v>
      </c>
      <c r="P184" s="58"/>
      <c r="Q184" s="83"/>
      <c r="R184" s="83"/>
      <c r="S184" s="2"/>
      <c r="T184" s="2"/>
    </row>
    <row r="185" spans="1:20" s="36" customFormat="1" ht="15.75">
      <c r="A185" s="18"/>
      <c r="B185" s="18"/>
      <c r="C185" s="18"/>
      <c r="D185" s="18"/>
      <c r="E185" s="18"/>
      <c r="F185" s="18"/>
      <c r="G185" s="18"/>
      <c r="H185" s="18"/>
      <c r="I185" s="25" t="s">
        <v>53</v>
      </c>
      <c r="J185" s="25" t="s">
        <v>128</v>
      </c>
      <c r="K185" s="16">
        <f>K193</f>
        <v>20000</v>
      </c>
      <c r="L185" s="16"/>
      <c r="M185" s="167">
        <f>M186</f>
        <v>192432.95</v>
      </c>
      <c r="N185" s="167">
        <f>N186</f>
        <v>0</v>
      </c>
      <c r="O185" s="167">
        <f t="shared" si="28"/>
        <v>192432.95</v>
      </c>
      <c r="P185" s="26"/>
      <c r="Q185" s="83"/>
      <c r="R185" s="83"/>
    </row>
    <row r="186" spans="1:20" s="36" customFormat="1" ht="15.75">
      <c r="A186" s="45"/>
      <c r="B186" s="45"/>
      <c r="C186" s="45"/>
      <c r="D186" s="45"/>
      <c r="E186" s="45"/>
      <c r="F186" s="45"/>
      <c r="G186" s="45"/>
      <c r="H186" s="45"/>
      <c r="I186" s="114" t="s">
        <v>54</v>
      </c>
      <c r="J186" s="115"/>
      <c r="K186" s="116"/>
      <c r="L186" s="116"/>
      <c r="M186" s="168">
        <f>M192+M201+M187+M197</f>
        <v>192432.95</v>
      </c>
      <c r="N186" s="168">
        <f>N192+N201+N187+N197</f>
        <v>0</v>
      </c>
      <c r="O186" s="168">
        <f t="shared" si="28"/>
        <v>192432.95</v>
      </c>
      <c r="P186" s="30"/>
      <c r="Q186" s="83"/>
      <c r="R186" s="83"/>
    </row>
    <row r="187" spans="1:20" s="36" customFormat="1" ht="15.75">
      <c r="A187" s="45"/>
      <c r="B187" s="45"/>
      <c r="C187" s="45"/>
      <c r="D187" s="45"/>
      <c r="E187" s="45"/>
      <c r="F187" s="45"/>
      <c r="G187" s="45"/>
      <c r="H187" s="45"/>
      <c r="I187" s="142"/>
      <c r="J187" s="143" t="s">
        <v>313</v>
      </c>
      <c r="K187" s="144"/>
      <c r="L187" s="144"/>
      <c r="M187" s="183">
        <f>M188</f>
        <v>84429.989999999991</v>
      </c>
      <c r="N187" s="183">
        <f>N188</f>
        <v>104002.96</v>
      </c>
      <c r="O187" s="183">
        <f t="shared" si="28"/>
        <v>188432.95</v>
      </c>
      <c r="P187" s="30"/>
      <c r="Q187" s="83"/>
      <c r="R187" s="83"/>
    </row>
    <row r="188" spans="1:20" s="36" customFormat="1" ht="15.75">
      <c r="A188" s="45"/>
      <c r="B188" s="45"/>
      <c r="C188" s="45"/>
      <c r="D188" s="45"/>
      <c r="E188" s="45"/>
      <c r="F188" s="45"/>
      <c r="G188" s="45"/>
      <c r="H188" s="45"/>
      <c r="I188" s="35">
        <v>4</v>
      </c>
      <c r="J188" s="36" t="s">
        <v>11</v>
      </c>
      <c r="K188" s="37" t="e">
        <f>#REF!+K190</f>
        <v>#REF!</v>
      </c>
      <c r="L188" s="37"/>
      <c r="M188" s="171">
        <f>M190+M191+M189</f>
        <v>84429.989999999991</v>
      </c>
      <c r="N188" s="171">
        <f>N190+N191+N189</f>
        <v>104002.96</v>
      </c>
      <c r="O188" s="171">
        <f t="shared" si="28"/>
        <v>188432.95</v>
      </c>
      <c r="P188" s="30"/>
      <c r="Q188" s="83"/>
      <c r="R188" s="83"/>
    </row>
    <row r="189" spans="1:20" s="36" customFormat="1" ht="15.75">
      <c r="A189" s="45"/>
      <c r="B189" s="45"/>
      <c r="C189" s="45"/>
      <c r="D189" s="45"/>
      <c r="E189" s="45"/>
      <c r="F189" s="45"/>
      <c r="G189" s="45"/>
      <c r="H189" s="45"/>
      <c r="I189" s="35">
        <v>41</v>
      </c>
      <c r="J189" s="36" t="s">
        <v>263</v>
      </c>
      <c r="K189" s="37"/>
      <c r="L189" s="37"/>
      <c r="M189" s="171">
        <v>0</v>
      </c>
      <c r="N189" s="171">
        <v>15000</v>
      </c>
      <c r="O189" s="171">
        <f t="shared" si="28"/>
        <v>15000</v>
      </c>
      <c r="P189" s="30"/>
      <c r="Q189" s="83"/>
      <c r="R189" s="83"/>
    </row>
    <row r="190" spans="1:20" s="36" customFormat="1" ht="15.75">
      <c r="A190" s="45"/>
      <c r="B190" s="45"/>
      <c r="C190" s="45"/>
      <c r="D190" s="45"/>
      <c r="E190" s="45"/>
      <c r="F190" s="45"/>
      <c r="G190" s="45"/>
      <c r="H190" s="45"/>
      <c r="I190" s="35">
        <v>42</v>
      </c>
      <c r="J190" s="36" t="s">
        <v>20</v>
      </c>
      <c r="K190" s="37">
        <v>20000</v>
      </c>
      <c r="L190" s="37"/>
      <c r="M190" s="171">
        <v>73812.17</v>
      </c>
      <c r="N190" s="171">
        <v>89002.96</v>
      </c>
      <c r="O190" s="171">
        <f t="shared" si="28"/>
        <v>162815.13</v>
      </c>
      <c r="P190" s="30"/>
      <c r="Q190" s="83"/>
      <c r="R190" s="83"/>
    </row>
    <row r="191" spans="1:20" s="36" customFormat="1" ht="15.75">
      <c r="A191" s="45"/>
      <c r="B191" s="45"/>
      <c r="C191" s="45"/>
      <c r="D191" s="45"/>
      <c r="E191" s="45"/>
      <c r="F191" s="45"/>
      <c r="G191" s="45"/>
      <c r="H191" s="45"/>
      <c r="I191" s="122">
        <v>45</v>
      </c>
      <c r="J191" s="120" t="s">
        <v>125</v>
      </c>
      <c r="K191" s="121"/>
      <c r="L191" s="121"/>
      <c r="M191" s="184">
        <v>10617.82</v>
      </c>
      <c r="N191" s="184">
        <v>0</v>
      </c>
      <c r="O191" s="184">
        <f t="shared" si="28"/>
        <v>10617.82</v>
      </c>
      <c r="P191" s="30"/>
      <c r="Q191" s="83"/>
      <c r="R191" s="83"/>
    </row>
    <row r="192" spans="1:20" s="59" customFormat="1" ht="18" customHeight="1">
      <c r="A192" s="54"/>
      <c r="B192" s="54"/>
      <c r="C192" s="54"/>
      <c r="D192" s="54"/>
      <c r="E192" s="54"/>
      <c r="F192" s="54"/>
      <c r="G192" s="54"/>
      <c r="H192" s="54"/>
      <c r="I192" s="55"/>
      <c r="J192" s="56" t="s">
        <v>305</v>
      </c>
      <c r="K192" s="57"/>
      <c r="L192" s="57"/>
      <c r="M192" s="170">
        <f>M193</f>
        <v>104002.96</v>
      </c>
      <c r="N192" s="170">
        <f>N193</f>
        <v>-104002.96</v>
      </c>
      <c r="O192" s="170">
        <f t="shared" si="28"/>
        <v>0</v>
      </c>
      <c r="P192" s="58"/>
      <c r="Q192" s="83"/>
      <c r="R192" s="83"/>
      <c r="S192" s="2"/>
      <c r="T192" s="2"/>
    </row>
    <row r="193" spans="1:20" s="36" customFormat="1" ht="15.75">
      <c r="I193" s="35">
        <v>4</v>
      </c>
      <c r="J193" s="36" t="s">
        <v>11</v>
      </c>
      <c r="K193" s="37">
        <f>K195+K196</f>
        <v>20000</v>
      </c>
      <c r="L193" s="37"/>
      <c r="M193" s="171">
        <f>M195+M196+M194</f>
        <v>104002.96</v>
      </c>
      <c r="N193" s="171">
        <f>N194+N195</f>
        <v>-104002.96</v>
      </c>
      <c r="O193" s="171">
        <f>M193+N193</f>
        <v>0</v>
      </c>
      <c r="P193" s="38"/>
      <c r="Q193" s="38"/>
      <c r="R193" s="38"/>
    </row>
    <row r="194" spans="1:20" s="36" customFormat="1" ht="15.75">
      <c r="I194" s="35">
        <v>41</v>
      </c>
      <c r="J194" s="36" t="s">
        <v>263</v>
      </c>
      <c r="K194" s="37"/>
      <c r="L194" s="37"/>
      <c r="M194" s="171">
        <v>15000</v>
      </c>
      <c r="N194" s="171">
        <v>-15000</v>
      </c>
      <c r="O194" s="171">
        <f t="shared" si="28"/>
        <v>0</v>
      </c>
      <c r="P194" s="38"/>
      <c r="Q194" s="38"/>
      <c r="R194" s="38"/>
    </row>
    <row r="195" spans="1:20" s="36" customFormat="1" ht="17.25" customHeight="1">
      <c r="I195" s="35">
        <v>42</v>
      </c>
      <c r="J195" s="36" t="s">
        <v>20</v>
      </c>
      <c r="K195" s="37"/>
      <c r="L195" s="37"/>
      <c r="M195" s="171">
        <v>89002.96</v>
      </c>
      <c r="N195" s="171">
        <v>-89002.96</v>
      </c>
      <c r="O195" s="171">
        <f t="shared" si="28"/>
        <v>0</v>
      </c>
      <c r="P195" s="38"/>
      <c r="Q195" s="38"/>
      <c r="R195" s="38"/>
    </row>
    <row r="196" spans="1:20" s="36" customFormat="1" ht="15.75">
      <c r="I196" s="35">
        <v>45</v>
      </c>
      <c r="J196" s="36" t="s">
        <v>125</v>
      </c>
      <c r="K196" s="37">
        <v>20000</v>
      </c>
      <c r="L196" s="37"/>
      <c r="M196" s="171">
        <v>0</v>
      </c>
      <c r="N196" s="171">
        <v>0</v>
      </c>
      <c r="O196" s="171">
        <f t="shared" si="28"/>
        <v>0</v>
      </c>
      <c r="P196" s="42"/>
      <c r="Q196" s="42"/>
      <c r="R196" s="42"/>
    </row>
    <row r="197" spans="1:20" s="59" customFormat="1" ht="33" customHeight="1">
      <c r="A197" s="54"/>
      <c r="B197" s="54"/>
      <c r="C197" s="54"/>
      <c r="D197" s="54"/>
      <c r="E197" s="54"/>
      <c r="F197" s="54"/>
      <c r="G197" s="54"/>
      <c r="H197" s="54"/>
      <c r="I197" s="55"/>
      <c r="J197" s="56" t="s">
        <v>307</v>
      </c>
      <c r="K197" s="57"/>
      <c r="L197" s="57"/>
      <c r="M197" s="170">
        <f t="shared" ref="M197" si="29">M198</f>
        <v>0</v>
      </c>
      <c r="N197" s="170">
        <f>N198</f>
        <v>0</v>
      </c>
      <c r="O197" s="170">
        <f t="shared" si="28"/>
        <v>0</v>
      </c>
      <c r="P197" s="58"/>
      <c r="Q197" s="83"/>
      <c r="R197" s="83"/>
      <c r="S197" s="2"/>
      <c r="T197" s="2"/>
    </row>
    <row r="198" spans="1:20" s="36" customFormat="1" ht="15.75">
      <c r="I198" s="35">
        <v>4</v>
      </c>
      <c r="J198" s="36" t="s">
        <v>11</v>
      </c>
      <c r="K198" s="37">
        <f>K199+K201</f>
        <v>0</v>
      </c>
      <c r="L198" s="37"/>
      <c r="M198" s="171">
        <f>M199+M200</f>
        <v>0</v>
      </c>
      <c r="N198" s="171">
        <f>N199+N200</f>
        <v>0</v>
      </c>
      <c r="O198" s="171">
        <f t="shared" si="28"/>
        <v>0</v>
      </c>
      <c r="P198" s="38"/>
      <c r="Q198" s="38"/>
      <c r="R198" s="38"/>
    </row>
    <row r="199" spans="1:20" s="36" customFormat="1" ht="17.25" customHeight="1">
      <c r="I199" s="35">
        <v>42</v>
      </c>
      <c r="J199" s="36" t="s">
        <v>20</v>
      </c>
      <c r="K199" s="37"/>
      <c r="L199" s="37"/>
      <c r="M199" s="171">
        <v>0</v>
      </c>
      <c r="N199" s="171">
        <v>0</v>
      </c>
      <c r="O199" s="171">
        <f t="shared" si="28"/>
        <v>0</v>
      </c>
      <c r="P199" s="38"/>
      <c r="Q199" s="38"/>
      <c r="R199" s="38"/>
    </row>
    <row r="200" spans="1:20" s="36" customFormat="1" ht="17.25" customHeight="1">
      <c r="I200" s="35">
        <v>45</v>
      </c>
      <c r="J200" s="36" t="s">
        <v>125</v>
      </c>
      <c r="K200" s="37"/>
      <c r="L200" s="37"/>
      <c r="M200" s="171">
        <v>0</v>
      </c>
      <c r="N200" s="171">
        <v>0</v>
      </c>
      <c r="O200" s="171">
        <f t="shared" si="28"/>
        <v>0</v>
      </c>
      <c r="P200" s="38"/>
      <c r="Q200" s="38"/>
      <c r="R200" s="38"/>
    </row>
    <row r="201" spans="1:20" s="59" customFormat="1" ht="22.5" customHeight="1">
      <c r="A201" s="54"/>
      <c r="B201" s="54"/>
      <c r="C201" s="54"/>
      <c r="D201" s="54"/>
      <c r="E201" s="54"/>
      <c r="F201" s="54"/>
      <c r="G201" s="54"/>
      <c r="H201" s="54"/>
      <c r="I201" s="55"/>
      <c r="J201" s="56" t="s">
        <v>314</v>
      </c>
      <c r="K201" s="57"/>
      <c r="L201" s="57"/>
      <c r="M201" s="170">
        <f t="shared" ref="M201:N202" si="30">M202</f>
        <v>4000</v>
      </c>
      <c r="N201" s="170">
        <f t="shared" si="30"/>
        <v>0</v>
      </c>
      <c r="O201" s="170">
        <f t="shared" si="28"/>
        <v>4000</v>
      </c>
      <c r="P201" s="58"/>
      <c r="Q201" s="83"/>
      <c r="R201" s="83"/>
      <c r="S201" s="2"/>
      <c r="T201" s="2"/>
    </row>
    <row r="202" spans="1:20" s="36" customFormat="1" ht="15.75">
      <c r="I202" s="35">
        <v>4</v>
      </c>
      <c r="J202" s="36" t="s">
        <v>11</v>
      </c>
      <c r="K202" s="37" t="e">
        <f>#REF!+K203</f>
        <v>#REF!</v>
      </c>
      <c r="L202" s="37"/>
      <c r="M202" s="171">
        <f t="shared" si="30"/>
        <v>4000</v>
      </c>
      <c r="N202" s="171">
        <f t="shared" si="30"/>
        <v>0</v>
      </c>
      <c r="O202" s="171">
        <f t="shared" si="28"/>
        <v>4000</v>
      </c>
      <c r="P202" s="38"/>
      <c r="Q202" s="38"/>
      <c r="R202" s="38"/>
    </row>
    <row r="203" spans="1:20" s="36" customFormat="1" ht="15.75">
      <c r="I203" s="35">
        <v>42</v>
      </c>
      <c r="J203" s="36" t="s">
        <v>20</v>
      </c>
      <c r="K203" s="37">
        <v>20000</v>
      </c>
      <c r="L203" s="37"/>
      <c r="M203" s="171">
        <v>4000</v>
      </c>
      <c r="N203" s="171">
        <v>0</v>
      </c>
      <c r="O203" s="171">
        <f t="shared" si="28"/>
        <v>4000</v>
      </c>
      <c r="P203" s="42"/>
      <c r="Q203" s="42"/>
      <c r="R203" s="42"/>
    </row>
    <row r="204" spans="1:20" s="36" customFormat="1" ht="15.75">
      <c r="A204" s="18"/>
      <c r="B204" s="18"/>
      <c r="C204" s="18"/>
      <c r="D204" s="18"/>
      <c r="E204" s="18"/>
      <c r="F204" s="18"/>
      <c r="G204" s="18"/>
      <c r="H204" s="18"/>
      <c r="I204" s="25" t="s">
        <v>137</v>
      </c>
      <c r="J204" s="25" t="s">
        <v>250</v>
      </c>
      <c r="K204" s="16"/>
      <c r="L204" s="16"/>
      <c r="M204" s="167">
        <f>M205</f>
        <v>1257511.6599999999</v>
      </c>
      <c r="N204" s="167">
        <f>N205</f>
        <v>0</v>
      </c>
      <c r="O204" s="167">
        <f t="shared" si="28"/>
        <v>1257511.6599999999</v>
      </c>
      <c r="P204" s="26"/>
      <c r="Q204" s="83"/>
      <c r="R204" s="83"/>
    </row>
    <row r="205" spans="1:20" s="36" customFormat="1" ht="15.75">
      <c r="A205" s="45"/>
      <c r="B205" s="45"/>
      <c r="C205" s="45"/>
      <c r="D205" s="45"/>
      <c r="E205" s="45"/>
      <c r="F205" s="45"/>
      <c r="G205" s="45"/>
      <c r="H205" s="45"/>
      <c r="I205" s="114" t="s">
        <v>54</v>
      </c>
      <c r="J205" s="115"/>
      <c r="K205" s="116"/>
      <c r="L205" s="116"/>
      <c r="M205" s="168">
        <f>M206+M209+M212</f>
        <v>1257511.6599999999</v>
      </c>
      <c r="N205" s="168">
        <f>N206+N209+N212</f>
        <v>0</v>
      </c>
      <c r="O205" s="168">
        <f t="shared" si="28"/>
        <v>1257511.6599999999</v>
      </c>
      <c r="P205" s="30"/>
      <c r="Q205" s="83"/>
      <c r="R205" s="83"/>
    </row>
    <row r="206" spans="1:20" s="59" customFormat="1" ht="19.5" customHeight="1">
      <c r="A206" s="54"/>
      <c r="B206" s="54"/>
      <c r="C206" s="54"/>
      <c r="D206" s="54"/>
      <c r="E206" s="54"/>
      <c r="F206" s="54"/>
      <c r="G206" s="54"/>
      <c r="H206" s="54"/>
      <c r="I206" s="55"/>
      <c r="J206" s="56" t="s">
        <v>319</v>
      </c>
      <c r="K206" s="57"/>
      <c r="L206" s="57"/>
      <c r="M206" s="170">
        <f t="shared" ref="M206:N207" si="31">M207</f>
        <v>237878.38</v>
      </c>
      <c r="N206" s="170">
        <f t="shared" si="31"/>
        <v>0</v>
      </c>
      <c r="O206" s="170">
        <f t="shared" si="28"/>
        <v>237878.38</v>
      </c>
      <c r="P206" s="58"/>
      <c r="Q206" s="83"/>
      <c r="R206" s="83"/>
      <c r="S206" s="2"/>
      <c r="T206" s="2"/>
    </row>
    <row r="207" spans="1:20" s="36" customFormat="1" ht="15.75">
      <c r="I207" s="35">
        <v>4</v>
      </c>
      <c r="J207" s="36" t="s">
        <v>11</v>
      </c>
      <c r="K207" s="37"/>
      <c r="L207" s="37"/>
      <c r="M207" s="171">
        <f t="shared" si="31"/>
        <v>237878.38</v>
      </c>
      <c r="N207" s="171">
        <f t="shared" si="31"/>
        <v>0</v>
      </c>
      <c r="O207" s="171">
        <f t="shared" si="28"/>
        <v>237878.38</v>
      </c>
      <c r="P207" s="38"/>
      <c r="Q207" s="38"/>
      <c r="R207" s="38"/>
    </row>
    <row r="208" spans="1:20" s="36" customFormat="1" ht="15.75">
      <c r="I208" s="35">
        <v>42</v>
      </c>
      <c r="J208" s="36" t="s">
        <v>118</v>
      </c>
      <c r="K208" s="37"/>
      <c r="L208" s="37"/>
      <c r="M208" s="171">
        <v>237878.38</v>
      </c>
      <c r="N208" s="171">
        <v>0</v>
      </c>
      <c r="O208" s="171">
        <f t="shared" si="28"/>
        <v>237878.38</v>
      </c>
      <c r="P208" s="38"/>
      <c r="Q208" s="38"/>
      <c r="R208" s="38"/>
    </row>
    <row r="209" spans="1:20" s="59" customFormat="1" ht="15.75">
      <c r="A209" s="54"/>
      <c r="B209" s="54"/>
      <c r="C209" s="54"/>
      <c r="D209" s="54"/>
      <c r="E209" s="54"/>
      <c r="F209" s="54"/>
      <c r="G209" s="54"/>
      <c r="H209" s="54"/>
      <c r="I209" s="55"/>
      <c r="J209" s="56" t="s">
        <v>314</v>
      </c>
      <c r="K209" s="57"/>
      <c r="L209" s="57"/>
      <c r="M209" s="170">
        <f t="shared" ref="M209:N213" si="32">M210</f>
        <v>878815.84</v>
      </c>
      <c r="N209" s="170">
        <f t="shared" si="32"/>
        <v>0</v>
      </c>
      <c r="O209" s="170">
        <f t="shared" si="28"/>
        <v>878815.84</v>
      </c>
      <c r="P209" s="58"/>
      <c r="Q209" s="83"/>
      <c r="R209" s="83"/>
      <c r="S209" s="2"/>
      <c r="T209" s="2"/>
    </row>
    <row r="210" spans="1:20" s="36" customFormat="1" ht="15.75">
      <c r="I210" s="35">
        <v>4</v>
      </c>
      <c r="J210" s="36" t="s">
        <v>11</v>
      </c>
      <c r="K210" s="37"/>
      <c r="L210" s="37"/>
      <c r="M210" s="171">
        <f t="shared" si="32"/>
        <v>878815.84</v>
      </c>
      <c r="N210" s="171">
        <f t="shared" si="32"/>
        <v>0</v>
      </c>
      <c r="O210" s="171">
        <f t="shared" si="28"/>
        <v>878815.84</v>
      </c>
      <c r="P210" s="38"/>
      <c r="Q210" s="38"/>
      <c r="R210" s="38"/>
    </row>
    <row r="211" spans="1:20" s="36" customFormat="1" ht="16.5" customHeight="1">
      <c r="I211" s="35">
        <v>42</v>
      </c>
      <c r="J211" s="36" t="s">
        <v>20</v>
      </c>
      <c r="K211" s="37"/>
      <c r="L211" s="37"/>
      <c r="M211" s="171">
        <v>878815.84</v>
      </c>
      <c r="N211" s="171">
        <v>0</v>
      </c>
      <c r="O211" s="171">
        <f t="shared" si="28"/>
        <v>878815.84</v>
      </c>
      <c r="P211" s="38"/>
      <c r="Q211" s="38"/>
      <c r="R211" s="38"/>
    </row>
    <row r="212" spans="1:20" s="36" customFormat="1" ht="16.5" customHeight="1">
      <c r="I212" s="55"/>
      <c r="J212" s="56" t="s">
        <v>306</v>
      </c>
      <c r="K212" s="57"/>
      <c r="L212" s="57"/>
      <c r="M212" s="170">
        <f t="shared" si="32"/>
        <v>140817.44</v>
      </c>
      <c r="N212" s="170">
        <f t="shared" si="32"/>
        <v>0</v>
      </c>
      <c r="O212" s="170">
        <f t="shared" ref="O212:O243" si="33">M212+N212</f>
        <v>140817.44</v>
      </c>
      <c r="P212" s="38"/>
      <c r="Q212" s="38"/>
      <c r="R212" s="38"/>
    </row>
    <row r="213" spans="1:20" s="36" customFormat="1" ht="16.5" customHeight="1">
      <c r="I213" s="35">
        <v>4</v>
      </c>
      <c r="J213" s="36" t="s">
        <v>11</v>
      </c>
      <c r="K213" s="37"/>
      <c r="L213" s="37"/>
      <c r="M213" s="171">
        <f t="shared" si="32"/>
        <v>140817.44</v>
      </c>
      <c r="N213" s="171">
        <f>N214</f>
        <v>0</v>
      </c>
      <c r="O213" s="171">
        <f t="shared" si="33"/>
        <v>140817.44</v>
      </c>
      <c r="P213" s="38"/>
      <c r="Q213" s="38"/>
      <c r="R213" s="38"/>
    </row>
    <row r="214" spans="1:20" s="36" customFormat="1" ht="16.5" customHeight="1">
      <c r="I214" s="35">
        <v>42</v>
      </c>
      <c r="J214" s="36" t="s">
        <v>20</v>
      </c>
      <c r="K214" s="37"/>
      <c r="L214" s="37"/>
      <c r="M214" s="171">
        <v>140817.44</v>
      </c>
      <c r="N214" s="171">
        <v>0</v>
      </c>
      <c r="O214" s="171">
        <f t="shared" si="33"/>
        <v>140817.44</v>
      </c>
      <c r="P214" s="38"/>
      <c r="Q214" s="38"/>
      <c r="R214" s="38"/>
    </row>
    <row r="215" spans="1:20" s="36" customFormat="1" ht="15.75">
      <c r="A215" s="18"/>
      <c r="B215" s="18"/>
      <c r="C215" s="18"/>
      <c r="D215" s="18"/>
      <c r="E215" s="18"/>
      <c r="F215" s="18"/>
      <c r="G215" s="18"/>
      <c r="H215" s="18"/>
      <c r="I215" s="25" t="s">
        <v>142</v>
      </c>
      <c r="J215" s="25" t="s">
        <v>157</v>
      </c>
      <c r="K215" s="16" t="e">
        <f>#REF!</f>
        <v>#REF!</v>
      </c>
      <c r="L215" s="16"/>
      <c r="M215" s="167">
        <f>M216</f>
        <v>197703.38</v>
      </c>
      <c r="N215" s="167">
        <f>N216</f>
        <v>0</v>
      </c>
      <c r="O215" s="167">
        <f t="shared" si="33"/>
        <v>197703.38</v>
      </c>
      <c r="P215" s="26" t="e">
        <f>M215/K215*100</f>
        <v>#REF!</v>
      </c>
      <c r="Q215" s="83"/>
      <c r="R215" s="83"/>
    </row>
    <row r="216" spans="1:20" s="36" customFormat="1" ht="15.75">
      <c r="A216" s="45"/>
      <c r="B216" s="45"/>
      <c r="C216" s="45"/>
      <c r="D216" s="45"/>
      <c r="E216" s="45"/>
      <c r="F216" s="45"/>
      <c r="G216" s="45"/>
      <c r="H216" s="45"/>
      <c r="I216" s="114" t="s">
        <v>37</v>
      </c>
      <c r="J216" s="115"/>
      <c r="K216" s="116"/>
      <c r="L216" s="116"/>
      <c r="M216" s="168">
        <f>M217+M220+M223+M226</f>
        <v>197703.38</v>
      </c>
      <c r="N216" s="168">
        <f>N217+N220+N223+N226</f>
        <v>0</v>
      </c>
      <c r="O216" s="168">
        <f t="shared" si="33"/>
        <v>197703.38</v>
      </c>
      <c r="P216" s="30"/>
      <c r="Q216" s="83"/>
      <c r="R216" s="83"/>
    </row>
    <row r="217" spans="1:20" s="36" customFormat="1" ht="15.75">
      <c r="A217" s="45"/>
      <c r="B217" s="45"/>
      <c r="C217" s="45"/>
      <c r="D217" s="45"/>
      <c r="E217" s="45"/>
      <c r="F217" s="45"/>
      <c r="G217" s="45"/>
      <c r="H217" s="45"/>
      <c r="I217" s="55"/>
      <c r="J217" s="56" t="s">
        <v>314</v>
      </c>
      <c r="K217" s="57"/>
      <c r="L217" s="57"/>
      <c r="M217" s="170">
        <f>M218</f>
        <v>56000</v>
      </c>
      <c r="N217" s="170">
        <f>N218</f>
        <v>0</v>
      </c>
      <c r="O217" s="170">
        <f t="shared" si="33"/>
        <v>56000</v>
      </c>
      <c r="P217" s="30"/>
      <c r="Q217" s="83"/>
      <c r="R217" s="83"/>
    </row>
    <row r="218" spans="1:20" s="36" customFormat="1" ht="15.75">
      <c r="I218" s="35">
        <v>4</v>
      </c>
      <c r="J218" s="36" t="s">
        <v>11</v>
      </c>
      <c r="K218" s="37" t="e">
        <f>K219</f>
        <v>#REF!</v>
      </c>
      <c r="L218" s="37"/>
      <c r="M218" s="171">
        <f>M219</f>
        <v>56000</v>
      </c>
      <c r="N218" s="171">
        <f>N219</f>
        <v>0</v>
      </c>
      <c r="O218" s="171">
        <f t="shared" si="33"/>
        <v>56000</v>
      </c>
      <c r="P218" s="38" t="e">
        <f>M218/K218*100</f>
        <v>#REF!</v>
      </c>
      <c r="Q218" s="38"/>
      <c r="R218" s="38"/>
    </row>
    <row r="219" spans="1:20" s="36" customFormat="1" ht="15.75" customHeight="1">
      <c r="I219" s="35">
        <v>42</v>
      </c>
      <c r="J219" s="36" t="s">
        <v>11</v>
      </c>
      <c r="K219" s="37" t="e">
        <f>#REF!</f>
        <v>#REF!</v>
      </c>
      <c r="L219" s="37"/>
      <c r="M219" s="171">
        <v>56000</v>
      </c>
      <c r="N219" s="171">
        <v>0</v>
      </c>
      <c r="O219" s="171">
        <f t="shared" si="33"/>
        <v>56000</v>
      </c>
      <c r="P219" s="38" t="e">
        <f>M219/K219*100</f>
        <v>#REF!</v>
      </c>
      <c r="Q219" s="38"/>
      <c r="R219" s="38"/>
    </row>
    <row r="220" spans="1:20" s="128" customFormat="1" ht="15.75">
      <c r="I220" s="130"/>
      <c r="J220" s="128" t="s">
        <v>306</v>
      </c>
      <c r="K220" s="131"/>
      <c r="L220" s="131"/>
      <c r="M220" s="180">
        <f t="shared" ref="M220:N221" si="34">M221</f>
        <v>141703.38</v>
      </c>
      <c r="N220" s="211">
        <f t="shared" si="34"/>
        <v>-49017.67</v>
      </c>
      <c r="O220" s="180">
        <f t="shared" si="33"/>
        <v>92685.71</v>
      </c>
      <c r="P220" s="129"/>
      <c r="Q220" s="129"/>
      <c r="R220" s="129"/>
    </row>
    <row r="221" spans="1:20" s="36" customFormat="1" ht="15.75">
      <c r="I221" s="35">
        <v>4</v>
      </c>
      <c r="J221" s="35" t="s">
        <v>11</v>
      </c>
      <c r="K221" s="37"/>
      <c r="L221" s="37"/>
      <c r="M221" s="172">
        <f t="shared" si="34"/>
        <v>141703.38</v>
      </c>
      <c r="N221" s="212">
        <f t="shared" si="34"/>
        <v>-49017.67</v>
      </c>
      <c r="O221" s="171">
        <f t="shared" si="33"/>
        <v>92685.71</v>
      </c>
      <c r="P221" s="38"/>
      <c r="Q221" s="38"/>
      <c r="R221" s="38"/>
    </row>
    <row r="222" spans="1:20" s="36" customFormat="1" ht="15.75">
      <c r="I222" s="35">
        <v>42</v>
      </c>
      <c r="J222" s="35" t="s">
        <v>11</v>
      </c>
      <c r="K222" s="37"/>
      <c r="L222" s="37"/>
      <c r="M222" s="172">
        <v>141703.38</v>
      </c>
      <c r="N222" s="212">
        <v>-49017.67</v>
      </c>
      <c r="O222" s="171">
        <f t="shared" si="33"/>
        <v>92685.71</v>
      </c>
      <c r="P222" s="38"/>
      <c r="Q222" s="38"/>
      <c r="R222" s="38"/>
    </row>
    <row r="223" spans="1:20" s="36" customFormat="1" ht="15.75">
      <c r="I223" s="55"/>
      <c r="J223" s="56" t="s">
        <v>313</v>
      </c>
      <c r="K223" s="57"/>
      <c r="L223" s="57"/>
      <c r="M223" s="170">
        <f t="shared" ref="M223:N227" si="35">M224</f>
        <v>0</v>
      </c>
      <c r="N223" s="170">
        <f>N224</f>
        <v>49017.67</v>
      </c>
      <c r="O223" s="170">
        <f t="shared" si="33"/>
        <v>49017.67</v>
      </c>
      <c r="P223" s="38"/>
      <c r="Q223" s="42"/>
      <c r="R223" s="42"/>
    </row>
    <row r="224" spans="1:20" s="36" customFormat="1" ht="15.75">
      <c r="I224" s="35">
        <v>4</v>
      </c>
      <c r="J224" s="36" t="s">
        <v>11</v>
      </c>
      <c r="K224" s="37"/>
      <c r="L224" s="37"/>
      <c r="M224" s="171">
        <f t="shared" si="35"/>
        <v>0</v>
      </c>
      <c r="N224" s="171">
        <f t="shared" si="35"/>
        <v>49017.67</v>
      </c>
      <c r="O224" s="171">
        <f t="shared" si="33"/>
        <v>49017.67</v>
      </c>
      <c r="P224" s="38"/>
      <c r="Q224" s="42"/>
      <c r="R224" s="42"/>
    </row>
    <row r="225" spans="9:18" s="36" customFormat="1" ht="15.75">
      <c r="I225" s="35">
        <v>42</v>
      </c>
      <c r="J225" s="36" t="s">
        <v>20</v>
      </c>
      <c r="K225" s="37"/>
      <c r="L225" s="37"/>
      <c r="M225" s="171">
        <v>0</v>
      </c>
      <c r="N225" s="171">
        <v>49017.67</v>
      </c>
      <c r="O225" s="171">
        <f t="shared" si="33"/>
        <v>49017.67</v>
      </c>
      <c r="P225" s="38"/>
      <c r="Q225" s="42"/>
      <c r="R225" s="42"/>
    </row>
    <row r="226" spans="9:18" s="36" customFormat="1" ht="31.5">
      <c r="I226" s="55"/>
      <c r="J226" s="56" t="s">
        <v>320</v>
      </c>
      <c r="K226" s="57"/>
      <c r="L226" s="57"/>
      <c r="M226" s="170">
        <f t="shared" si="35"/>
        <v>0</v>
      </c>
      <c r="N226" s="170">
        <f>N227</f>
        <v>0</v>
      </c>
      <c r="O226" s="170">
        <f t="shared" si="33"/>
        <v>0</v>
      </c>
      <c r="P226" s="38"/>
      <c r="Q226" s="42"/>
      <c r="R226" s="42"/>
    </row>
    <row r="227" spans="9:18" s="36" customFormat="1" ht="15.75">
      <c r="I227" s="35">
        <v>4</v>
      </c>
      <c r="J227" s="36" t="s">
        <v>11</v>
      </c>
      <c r="K227" s="37"/>
      <c r="L227" s="37"/>
      <c r="M227" s="171">
        <f t="shared" si="35"/>
        <v>0</v>
      </c>
      <c r="N227" s="171">
        <f t="shared" si="35"/>
        <v>0</v>
      </c>
      <c r="O227" s="171">
        <f t="shared" si="33"/>
        <v>0</v>
      </c>
      <c r="P227" s="38"/>
      <c r="Q227" s="42"/>
      <c r="R227" s="42"/>
    </row>
    <row r="228" spans="9:18" s="36" customFormat="1" ht="15.75">
      <c r="I228" s="35">
        <v>42</v>
      </c>
      <c r="J228" s="36" t="s">
        <v>20</v>
      </c>
      <c r="K228" s="37"/>
      <c r="L228" s="37"/>
      <c r="M228" s="171">
        <v>0</v>
      </c>
      <c r="N228" s="171">
        <v>0</v>
      </c>
      <c r="O228" s="171">
        <f t="shared" si="33"/>
        <v>0</v>
      </c>
      <c r="P228" s="38"/>
      <c r="Q228" s="42"/>
      <c r="R228" s="42"/>
    </row>
    <row r="229" spans="9:18" s="36" customFormat="1" ht="15.75">
      <c r="I229" s="25" t="s">
        <v>293</v>
      </c>
      <c r="J229" s="25" t="s">
        <v>294</v>
      </c>
      <c r="K229" s="16"/>
      <c r="L229" s="16"/>
      <c r="M229" s="167">
        <f>M230</f>
        <v>322349.38</v>
      </c>
      <c r="N229" s="167">
        <f>N230</f>
        <v>-166006.88</v>
      </c>
      <c r="O229" s="167">
        <f t="shared" si="33"/>
        <v>156342.5</v>
      </c>
      <c r="P229" s="38"/>
      <c r="Q229" s="42"/>
      <c r="R229" s="42"/>
    </row>
    <row r="230" spans="9:18" s="36" customFormat="1" ht="15.75">
      <c r="I230" s="114" t="s">
        <v>54</v>
      </c>
      <c r="J230" s="115"/>
      <c r="K230" s="116"/>
      <c r="L230" s="116"/>
      <c r="M230" s="168">
        <f>M231+M234</f>
        <v>322349.38</v>
      </c>
      <c r="N230" s="168">
        <f>N231+N234</f>
        <v>-166006.88</v>
      </c>
      <c r="O230" s="168">
        <f t="shared" si="33"/>
        <v>156342.5</v>
      </c>
      <c r="P230" s="38"/>
      <c r="Q230" s="42"/>
      <c r="R230" s="42"/>
    </row>
    <row r="231" spans="9:18" s="36" customFormat="1" ht="15.75">
      <c r="I231" s="55"/>
      <c r="J231" s="56" t="s">
        <v>305</v>
      </c>
      <c r="K231" s="57"/>
      <c r="L231" s="57"/>
      <c r="M231" s="170">
        <f t="shared" ref="M231:N232" si="36">M232</f>
        <v>64469.88</v>
      </c>
      <c r="N231" s="170">
        <f t="shared" si="36"/>
        <v>91872.62</v>
      </c>
      <c r="O231" s="170">
        <f t="shared" si="33"/>
        <v>156342.5</v>
      </c>
      <c r="P231" s="38"/>
      <c r="Q231" s="42"/>
      <c r="R231" s="42"/>
    </row>
    <row r="232" spans="9:18" s="36" customFormat="1" ht="15.75">
      <c r="I232" s="35">
        <v>4</v>
      </c>
      <c r="J232" s="36" t="s">
        <v>11</v>
      </c>
      <c r="K232" s="37"/>
      <c r="L232" s="37"/>
      <c r="M232" s="171">
        <f t="shared" si="36"/>
        <v>64469.88</v>
      </c>
      <c r="N232" s="171">
        <f t="shared" si="36"/>
        <v>91872.62</v>
      </c>
      <c r="O232" s="171">
        <f t="shared" si="33"/>
        <v>156342.5</v>
      </c>
      <c r="P232" s="38"/>
      <c r="Q232" s="42"/>
      <c r="R232" s="42"/>
    </row>
    <row r="233" spans="9:18" s="36" customFormat="1" ht="15.75">
      <c r="I233" s="35">
        <v>42</v>
      </c>
      <c r="J233" s="36" t="s">
        <v>118</v>
      </c>
      <c r="K233" s="37"/>
      <c r="L233" s="37"/>
      <c r="M233" s="171">
        <v>64469.88</v>
      </c>
      <c r="N233" s="171">
        <v>91872.62</v>
      </c>
      <c r="O233" s="171">
        <f t="shared" si="33"/>
        <v>156342.5</v>
      </c>
      <c r="P233" s="38"/>
      <c r="Q233" s="42"/>
      <c r="R233" s="42"/>
    </row>
    <row r="234" spans="9:18" s="36" customFormat="1" ht="15.75">
      <c r="I234" s="55"/>
      <c r="J234" s="56" t="s">
        <v>314</v>
      </c>
      <c r="K234" s="57"/>
      <c r="L234" s="57"/>
      <c r="M234" s="170">
        <f t="shared" ref="M234:N235" si="37">M235</f>
        <v>257879.5</v>
      </c>
      <c r="N234" s="170">
        <f t="shared" si="37"/>
        <v>-257879.5</v>
      </c>
      <c r="O234" s="170">
        <f t="shared" si="33"/>
        <v>0</v>
      </c>
      <c r="P234" s="38"/>
      <c r="Q234" s="42"/>
      <c r="R234" s="42"/>
    </row>
    <row r="235" spans="9:18" s="36" customFormat="1" ht="15.75">
      <c r="I235" s="35">
        <v>4</v>
      </c>
      <c r="J235" s="36" t="s">
        <v>11</v>
      </c>
      <c r="K235" s="37"/>
      <c r="L235" s="37"/>
      <c r="M235" s="171">
        <f t="shared" si="37"/>
        <v>257879.5</v>
      </c>
      <c r="N235" s="171">
        <f t="shared" si="37"/>
        <v>-257879.5</v>
      </c>
      <c r="O235" s="171">
        <f t="shared" si="33"/>
        <v>0</v>
      </c>
      <c r="P235" s="38"/>
      <c r="Q235" s="42"/>
      <c r="R235" s="42"/>
    </row>
    <row r="236" spans="9:18" s="36" customFormat="1" ht="15.75">
      <c r="I236" s="35">
        <v>42</v>
      </c>
      <c r="J236" s="36" t="s">
        <v>20</v>
      </c>
      <c r="K236" s="37"/>
      <c r="L236" s="37"/>
      <c r="M236" s="171">
        <v>257879.5</v>
      </c>
      <c r="N236" s="171">
        <v>-257879.5</v>
      </c>
      <c r="O236" s="171">
        <f t="shared" si="33"/>
        <v>0</v>
      </c>
      <c r="P236" s="38"/>
      <c r="Q236" s="42"/>
      <c r="R236" s="42"/>
    </row>
    <row r="237" spans="9:18" s="36" customFormat="1" ht="15.75">
      <c r="I237" s="25" t="s">
        <v>296</v>
      </c>
      <c r="J237" s="25" t="s">
        <v>297</v>
      </c>
      <c r="K237" s="16"/>
      <c r="L237" s="16"/>
      <c r="M237" s="167">
        <f>M238</f>
        <v>60000</v>
      </c>
      <c r="N237" s="167">
        <f>N238</f>
        <v>31224.99</v>
      </c>
      <c r="O237" s="167">
        <f t="shared" si="33"/>
        <v>91224.99</v>
      </c>
      <c r="P237" s="38"/>
      <c r="Q237" s="42"/>
      <c r="R237" s="42"/>
    </row>
    <row r="238" spans="9:18" s="36" customFormat="1" ht="15.75">
      <c r="I238" s="114" t="s">
        <v>54</v>
      </c>
      <c r="J238" s="115"/>
      <c r="K238" s="116"/>
      <c r="L238" s="116"/>
      <c r="M238" s="168">
        <f>M239+M242</f>
        <v>60000</v>
      </c>
      <c r="N238" s="168">
        <f>N239</f>
        <v>31224.99</v>
      </c>
      <c r="O238" s="168">
        <f t="shared" si="33"/>
        <v>91224.99</v>
      </c>
      <c r="P238" s="38"/>
      <c r="Q238" s="42"/>
      <c r="R238" s="42"/>
    </row>
    <row r="239" spans="9:18" s="36" customFormat="1" ht="15.75">
      <c r="I239" s="55"/>
      <c r="J239" s="56" t="s">
        <v>305</v>
      </c>
      <c r="K239" s="57"/>
      <c r="L239" s="57"/>
      <c r="M239" s="170">
        <f t="shared" ref="M239:N240" si="38">M240</f>
        <v>12395.11</v>
      </c>
      <c r="N239" s="170">
        <f>N240</f>
        <v>31224.99</v>
      </c>
      <c r="O239" s="170">
        <f t="shared" si="33"/>
        <v>43620.100000000006</v>
      </c>
      <c r="P239" s="38"/>
      <c r="Q239" s="42"/>
      <c r="R239" s="42"/>
    </row>
    <row r="240" spans="9:18" s="36" customFormat="1" ht="15.75">
      <c r="I240" s="35">
        <v>4</v>
      </c>
      <c r="J240" s="36" t="s">
        <v>11</v>
      </c>
      <c r="K240" s="37"/>
      <c r="L240" s="37"/>
      <c r="M240" s="171">
        <f t="shared" si="38"/>
        <v>12395.11</v>
      </c>
      <c r="N240" s="171">
        <f t="shared" si="38"/>
        <v>31224.99</v>
      </c>
      <c r="O240" s="171">
        <f t="shared" si="33"/>
        <v>43620.100000000006</v>
      </c>
      <c r="P240" s="38"/>
      <c r="Q240" s="42"/>
      <c r="R240" s="42"/>
    </row>
    <row r="241" spans="9:18" s="36" customFormat="1" ht="15.75">
      <c r="I241" s="35">
        <v>42</v>
      </c>
      <c r="J241" s="36" t="s">
        <v>118</v>
      </c>
      <c r="K241" s="37"/>
      <c r="L241" s="37"/>
      <c r="M241" s="171">
        <v>12395.11</v>
      </c>
      <c r="N241" s="171">
        <v>31224.99</v>
      </c>
      <c r="O241" s="171">
        <f t="shared" si="33"/>
        <v>43620.100000000006</v>
      </c>
      <c r="P241" s="38"/>
      <c r="Q241" s="42"/>
      <c r="R241" s="42"/>
    </row>
    <row r="242" spans="9:18" s="36" customFormat="1" ht="15.75">
      <c r="I242" s="55"/>
      <c r="J242" s="56" t="s">
        <v>314</v>
      </c>
      <c r="K242" s="57"/>
      <c r="L242" s="57"/>
      <c r="M242" s="170">
        <f t="shared" ref="M242:N243" si="39">M243</f>
        <v>47604.89</v>
      </c>
      <c r="N242" s="170">
        <f>N243</f>
        <v>-4.8899999999999997</v>
      </c>
      <c r="O242" s="170">
        <f t="shared" si="33"/>
        <v>47600</v>
      </c>
      <c r="P242" s="38"/>
      <c r="Q242" s="42"/>
      <c r="R242" s="42"/>
    </row>
    <row r="243" spans="9:18" s="36" customFormat="1" ht="15.75">
      <c r="I243" s="35">
        <v>4</v>
      </c>
      <c r="J243" s="36" t="s">
        <v>11</v>
      </c>
      <c r="K243" s="37"/>
      <c r="L243" s="37"/>
      <c r="M243" s="171">
        <f t="shared" si="39"/>
        <v>47604.89</v>
      </c>
      <c r="N243" s="171">
        <f t="shared" si="39"/>
        <v>-4.8899999999999997</v>
      </c>
      <c r="O243" s="171">
        <f t="shared" si="33"/>
        <v>47600</v>
      </c>
      <c r="P243" s="38"/>
      <c r="Q243" s="42"/>
      <c r="R243" s="42"/>
    </row>
    <row r="244" spans="9:18" s="36" customFormat="1" ht="15.75">
      <c r="I244" s="35">
        <v>42</v>
      </c>
      <c r="J244" s="36" t="s">
        <v>20</v>
      </c>
      <c r="K244" s="37"/>
      <c r="L244" s="37"/>
      <c r="M244" s="171">
        <v>47604.89</v>
      </c>
      <c r="N244" s="171">
        <v>-4.8899999999999997</v>
      </c>
      <c r="O244" s="171">
        <f t="shared" ref="O244" si="40">M244+N244</f>
        <v>47600</v>
      </c>
      <c r="P244" s="38"/>
      <c r="Q244" s="42"/>
      <c r="R244" s="42"/>
    </row>
    <row r="245" spans="9:18" s="36" customFormat="1" ht="15.75">
      <c r="I245" s="25" t="s">
        <v>298</v>
      </c>
      <c r="J245" s="25" t="s">
        <v>299</v>
      </c>
      <c r="K245" s="16"/>
      <c r="L245" s="16"/>
      <c r="M245" s="167">
        <f>M246</f>
        <v>157420.48000000001</v>
      </c>
      <c r="N245" s="167">
        <f>N246</f>
        <v>6195.0499999999884</v>
      </c>
      <c r="O245" s="167">
        <f t="shared" ref="O245:O274" si="41">M245+N245</f>
        <v>163615.53</v>
      </c>
      <c r="P245" s="38"/>
      <c r="Q245" s="42"/>
      <c r="R245" s="42"/>
    </row>
    <row r="246" spans="9:18" s="36" customFormat="1" ht="15.75">
      <c r="I246" s="114" t="s">
        <v>54</v>
      </c>
      <c r="J246" s="115"/>
      <c r="K246" s="116"/>
      <c r="L246" s="116"/>
      <c r="M246" s="168">
        <f>M247+M250+M253+M256</f>
        <v>157420.48000000001</v>
      </c>
      <c r="N246" s="168">
        <f>N247+N250+N253+N256</f>
        <v>6195.0499999999884</v>
      </c>
      <c r="O246" s="168">
        <f t="shared" si="41"/>
        <v>163615.53</v>
      </c>
      <c r="P246" s="38"/>
      <c r="Q246" s="42"/>
      <c r="R246" s="42"/>
    </row>
    <row r="247" spans="9:18" s="36" customFormat="1" ht="15.75">
      <c r="I247" s="55"/>
      <c r="J247" s="56" t="s">
        <v>305</v>
      </c>
      <c r="K247" s="57"/>
      <c r="L247" s="57"/>
      <c r="M247" s="170">
        <f t="shared" ref="M247:N248" si="42">M248</f>
        <v>157420.48000000001</v>
      </c>
      <c r="N247" s="170">
        <f>N248</f>
        <v>-157420.48000000001</v>
      </c>
      <c r="O247" s="170">
        <f t="shared" si="41"/>
        <v>0</v>
      </c>
      <c r="P247" s="38"/>
      <c r="Q247" s="42"/>
      <c r="R247" s="42"/>
    </row>
    <row r="248" spans="9:18" s="36" customFormat="1" ht="15.75">
      <c r="I248" s="35">
        <v>4</v>
      </c>
      <c r="J248" s="36" t="s">
        <v>11</v>
      </c>
      <c r="K248" s="37"/>
      <c r="L248" s="37"/>
      <c r="M248" s="171">
        <f t="shared" si="42"/>
        <v>157420.48000000001</v>
      </c>
      <c r="N248" s="171">
        <f t="shared" si="42"/>
        <v>-157420.48000000001</v>
      </c>
      <c r="O248" s="171">
        <f t="shared" si="41"/>
        <v>0</v>
      </c>
      <c r="P248" s="38"/>
      <c r="Q248" s="42"/>
      <c r="R248" s="42"/>
    </row>
    <row r="249" spans="9:18" s="36" customFormat="1" ht="15.75">
      <c r="I249" s="35">
        <v>42</v>
      </c>
      <c r="J249" s="36" t="s">
        <v>118</v>
      </c>
      <c r="K249" s="37"/>
      <c r="L249" s="37"/>
      <c r="M249" s="171">
        <v>157420.48000000001</v>
      </c>
      <c r="N249" s="171">
        <v>-157420.48000000001</v>
      </c>
      <c r="O249" s="171">
        <f t="shared" si="41"/>
        <v>0</v>
      </c>
      <c r="P249" s="38"/>
      <c r="Q249" s="42"/>
      <c r="R249" s="42"/>
    </row>
    <row r="250" spans="9:18" s="36" customFormat="1" ht="15.75">
      <c r="I250" s="55"/>
      <c r="J250" s="56" t="s">
        <v>314</v>
      </c>
      <c r="K250" s="57"/>
      <c r="L250" s="57"/>
      <c r="M250" s="170">
        <f t="shared" ref="M250:N251" si="43">M251</f>
        <v>0</v>
      </c>
      <c r="N250" s="170">
        <f>N251</f>
        <v>0</v>
      </c>
      <c r="O250" s="170">
        <f t="shared" si="41"/>
        <v>0</v>
      </c>
      <c r="P250" s="38"/>
      <c r="Q250" s="42"/>
      <c r="R250" s="42"/>
    </row>
    <row r="251" spans="9:18" s="36" customFormat="1" ht="15.75">
      <c r="I251" s="35">
        <v>4</v>
      </c>
      <c r="J251" s="36" t="s">
        <v>11</v>
      </c>
      <c r="K251" s="37"/>
      <c r="L251" s="37"/>
      <c r="M251" s="171">
        <f t="shared" si="43"/>
        <v>0</v>
      </c>
      <c r="N251" s="171">
        <f t="shared" si="43"/>
        <v>0</v>
      </c>
      <c r="O251" s="171">
        <f t="shared" si="41"/>
        <v>0</v>
      </c>
      <c r="P251" s="38"/>
      <c r="Q251" s="42"/>
      <c r="R251" s="42"/>
    </row>
    <row r="252" spans="9:18" s="36" customFormat="1" ht="15.75">
      <c r="I252" s="35">
        <v>42</v>
      </c>
      <c r="J252" s="36" t="s">
        <v>20</v>
      </c>
      <c r="K252" s="37"/>
      <c r="L252" s="37"/>
      <c r="M252" s="171">
        <v>0</v>
      </c>
      <c r="N252" s="171">
        <v>0</v>
      </c>
      <c r="O252" s="171">
        <f t="shared" si="41"/>
        <v>0</v>
      </c>
      <c r="P252" s="38"/>
      <c r="Q252" s="42"/>
      <c r="R252" s="42"/>
    </row>
    <row r="253" spans="9:18" s="36" customFormat="1" ht="15.75">
      <c r="I253" s="55"/>
      <c r="J253" s="56" t="s">
        <v>313</v>
      </c>
      <c r="K253" s="57"/>
      <c r="L253" s="57"/>
      <c r="M253" s="170">
        <f t="shared" ref="M253" si="44">M254</f>
        <v>0</v>
      </c>
      <c r="N253" s="170">
        <f>N254</f>
        <v>163615.53</v>
      </c>
      <c r="O253" s="170">
        <f t="shared" si="41"/>
        <v>163615.53</v>
      </c>
      <c r="P253" s="38"/>
      <c r="Q253" s="42"/>
      <c r="R253" s="42"/>
    </row>
    <row r="254" spans="9:18" s="36" customFormat="1" ht="15.75">
      <c r="I254" s="35">
        <v>4</v>
      </c>
      <c r="J254" s="36" t="s">
        <v>11</v>
      </c>
      <c r="K254" s="37"/>
      <c r="L254" s="37"/>
      <c r="M254" s="171">
        <f>M255</f>
        <v>0</v>
      </c>
      <c r="N254" s="171">
        <f>N255</f>
        <v>163615.53</v>
      </c>
      <c r="O254" s="171">
        <f t="shared" si="41"/>
        <v>163615.53</v>
      </c>
      <c r="P254" s="38"/>
      <c r="Q254" s="42"/>
      <c r="R254" s="42"/>
    </row>
    <row r="255" spans="9:18" s="36" customFormat="1" ht="15.75">
      <c r="I255" s="35">
        <v>42</v>
      </c>
      <c r="J255" s="36" t="s">
        <v>118</v>
      </c>
      <c r="K255" s="37"/>
      <c r="L255" s="37"/>
      <c r="M255" s="171">
        <v>0</v>
      </c>
      <c r="N255" s="171">
        <v>163615.53</v>
      </c>
      <c r="O255" s="171">
        <f t="shared" si="41"/>
        <v>163615.53</v>
      </c>
      <c r="P255" s="38"/>
      <c r="Q255" s="42"/>
      <c r="R255" s="42"/>
    </row>
    <row r="256" spans="9:18" s="36" customFormat="1" ht="31.5">
      <c r="I256" s="55"/>
      <c r="J256" s="56" t="s">
        <v>320</v>
      </c>
      <c r="K256" s="57"/>
      <c r="L256" s="57"/>
      <c r="M256" s="170">
        <f t="shared" ref="M256:N257" si="45">M257</f>
        <v>0</v>
      </c>
      <c r="N256" s="170">
        <f>N257</f>
        <v>0</v>
      </c>
      <c r="O256" s="170">
        <f t="shared" si="41"/>
        <v>0</v>
      </c>
      <c r="P256" s="38"/>
      <c r="Q256" s="42"/>
      <c r="R256" s="42"/>
    </row>
    <row r="257" spans="1:257" s="36" customFormat="1" ht="15.75">
      <c r="I257" s="35">
        <v>4</v>
      </c>
      <c r="J257" s="36" t="s">
        <v>11</v>
      </c>
      <c r="K257" s="37"/>
      <c r="L257" s="37"/>
      <c r="M257" s="171">
        <f t="shared" si="45"/>
        <v>0</v>
      </c>
      <c r="N257" s="171">
        <f t="shared" si="45"/>
        <v>0</v>
      </c>
      <c r="O257" s="171">
        <f t="shared" si="41"/>
        <v>0</v>
      </c>
      <c r="P257" s="38"/>
      <c r="Q257" s="42"/>
      <c r="R257" s="42"/>
    </row>
    <row r="258" spans="1:257" s="36" customFormat="1" ht="15.75">
      <c r="I258" s="35">
        <v>42</v>
      </c>
      <c r="J258" s="36" t="s">
        <v>20</v>
      </c>
      <c r="K258" s="37"/>
      <c r="L258" s="37"/>
      <c r="M258" s="171">
        <v>0</v>
      </c>
      <c r="N258" s="171">
        <v>0</v>
      </c>
      <c r="O258" s="171">
        <f t="shared" si="41"/>
        <v>0</v>
      </c>
      <c r="P258" s="38"/>
      <c r="Q258" s="42"/>
      <c r="R258" s="42"/>
    </row>
    <row r="259" spans="1:257" s="36" customFormat="1" ht="15.75">
      <c r="I259" s="25" t="s">
        <v>302</v>
      </c>
      <c r="J259" s="25" t="s">
        <v>303</v>
      </c>
      <c r="K259" s="16"/>
      <c r="L259" s="16"/>
      <c r="M259" s="167">
        <f>M260</f>
        <v>225000</v>
      </c>
      <c r="N259" s="167">
        <f>N260</f>
        <v>0</v>
      </c>
      <c r="O259" s="167">
        <f t="shared" si="41"/>
        <v>225000</v>
      </c>
      <c r="P259" s="38"/>
      <c r="Q259" s="42"/>
      <c r="R259" s="42"/>
    </row>
    <row r="260" spans="1:257" s="36" customFormat="1" ht="15.75">
      <c r="I260" s="114" t="s">
        <v>54</v>
      </c>
      <c r="J260" s="115"/>
      <c r="K260" s="116"/>
      <c r="L260" s="116"/>
      <c r="M260" s="168">
        <f>M261+M264</f>
        <v>225000</v>
      </c>
      <c r="N260" s="168">
        <f>N261+N264</f>
        <v>0</v>
      </c>
      <c r="O260" s="168">
        <f t="shared" si="41"/>
        <v>225000</v>
      </c>
      <c r="P260" s="38"/>
      <c r="Q260" s="42"/>
      <c r="R260" s="42"/>
    </row>
    <row r="261" spans="1:257" s="36" customFormat="1" ht="15.75">
      <c r="I261" s="55"/>
      <c r="J261" s="56" t="s">
        <v>313</v>
      </c>
      <c r="K261" s="57"/>
      <c r="L261" s="57"/>
      <c r="M261" s="170">
        <f t="shared" ref="M261:N262" si="46">M262</f>
        <v>0</v>
      </c>
      <c r="N261" s="170">
        <f>N262</f>
        <v>0</v>
      </c>
      <c r="O261" s="170">
        <f t="shared" si="41"/>
        <v>0</v>
      </c>
      <c r="P261" s="38"/>
      <c r="Q261" s="42"/>
      <c r="R261" s="42"/>
    </row>
    <row r="262" spans="1:257" s="36" customFormat="1" ht="15.75">
      <c r="I262" s="35">
        <v>4</v>
      </c>
      <c r="J262" s="36" t="s">
        <v>11</v>
      </c>
      <c r="K262" s="37"/>
      <c r="L262" s="37"/>
      <c r="M262" s="171">
        <f t="shared" si="46"/>
        <v>0</v>
      </c>
      <c r="N262" s="171">
        <f t="shared" si="46"/>
        <v>0</v>
      </c>
      <c r="O262" s="171">
        <f t="shared" si="41"/>
        <v>0</v>
      </c>
      <c r="P262" s="38"/>
      <c r="Q262" s="42"/>
      <c r="R262" s="42"/>
    </row>
    <row r="263" spans="1:257" s="36" customFormat="1" ht="15.75">
      <c r="I263" s="35">
        <v>42</v>
      </c>
      <c r="J263" s="36" t="s">
        <v>118</v>
      </c>
      <c r="K263" s="37"/>
      <c r="L263" s="37"/>
      <c r="M263" s="171">
        <v>0</v>
      </c>
      <c r="N263" s="171">
        <v>0</v>
      </c>
      <c r="O263" s="171">
        <f t="shared" si="41"/>
        <v>0</v>
      </c>
      <c r="P263" s="38"/>
      <c r="Q263" s="42"/>
      <c r="R263" s="42"/>
    </row>
    <row r="264" spans="1:257" s="36" customFormat="1" ht="15.75">
      <c r="I264" s="55"/>
      <c r="J264" s="56" t="s">
        <v>314</v>
      </c>
      <c r="K264" s="57"/>
      <c r="L264" s="57"/>
      <c r="M264" s="170">
        <f t="shared" ref="M264:N265" si="47">M265</f>
        <v>225000</v>
      </c>
      <c r="N264" s="170">
        <f>N265</f>
        <v>0</v>
      </c>
      <c r="O264" s="170">
        <f t="shared" si="41"/>
        <v>225000</v>
      </c>
      <c r="P264" s="38"/>
      <c r="Q264" s="42"/>
      <c r="R264" s="42"/>
    </row>
    <row r="265" spans="1:257" s="36" customFormat="1" ht="15.75">
      <c r="I265" s="35">
        <v>4</v>
      </c>
      <c r="J265" s="36" t="s">
        <v>11</v>
      </c>
      <c r="K265" s="37"/>
      <c r="L265" s="37"/>
      <c r="M265" s="171">
        <f t="shared" si="47"/>
        <v>225000</v>
      </c>
      <c r="N265" s="171">
        <f t="shared" si="47"/>
        <v>0</v>
      </c>
      <c r="O265" s="171">
        <f t="shared" si="41"/>
        <v>225000</v>
      </c>
      <c r="P265" s="38"/>
      <c r="Q265" s="42"/>
      <c r="R265" s="42"/>
    </row>
    <row r="266" spans="1:257" s="36" customFormat="1" ht="15.75">
      <c r="I266" s="35">
        <v>42</v>
      </c>
      <c r="J266" s="36" t="s">
        <v>20</v>
      </c>
      <c r="K266" s="37"/>
      <c r="L266" s="37"/>
      <c r="M266" s="171">
        <v>225000</v>
      </c>
      <c r="N266" s="171">
        <v>0</v>
      </c>
      <c r="O266" s="171">
        <f t="shared" si="41"/>
        <v>225000</v>
      </c>
      <c r="P266" s="38"/>
      <c r="Q266" s="42"/>
      <c r="R266" s="42"/>
    </row>
    <row r="267" spans="1:257" s="36" customFormat="1" ht="30.75" customHeight="1">
      <c r="A267" s="22"/>
      <c r="B267" s="22"/>
      <c r="C267" s="22"/>
      <c r="D267" s="22"/>
      <c r="E267" s="22"/>
      <c r="F267" s="22"/>
      <c r="G267" s="22"/>
      <c r="H267" s="22"/>
      <c r="I267" s="47" t="s">
        <v>55</v>
      </c>
      <c r="J267" s="22" t="s">
        <v>139</v>
      </c>
      <c r="K267" s="48" t="e">
        <f>K268+K351+K387+K409</f>
        <v>#REF!</v>
      </c>
      <c r="L267" s="48"/>
      <c r="M267" s="178">
        <f>SUM(M268+M351+M387+M409)</f>
        <v>1561187.8200000003</v>
      </c>
      <c r="N267" s="178">
        <f>N268+N351+N387+N409</f>
        <v>31395.89</v>
      </c>
      <c r="O267" s="178">
        <f t="shared" si="41"/>
        <v>1592583.7100000002</v>
      </c>
      <c r="P267" s="49" t="e">
        <f>M267/K267*100</f>
        <v>#REF!</v>
      </c>
      <c r="Q267" s="38"/>
      <c r="R267" s="38"/>
    </row>
    <row r="268" spans="1:257" s="36" customFormat="1" ht="29.25" customHeight="1">
      <c r="A268" s="50"/>
      <c r="B268" s="50"/>
      <c r="C268" s="50"/>
      <c r="D268" s="50"/>
      <c r="E268" s="50"/>
      <c r="F268" s="50"/>
      <c r="G268" s="50"/>
      <c r="H268" s="50"/>
      <c r="I268" s="79" t="s">
        <v>56</v>
      </c>
      <c r="J268" s="25" t="s">
        <v>139</v>
      </c>
      <c r="K268" s="51" t="e">
        <f>K269+K333</f>
        <v>#REF!</v>
      </c>
      <c r="L268" s="51"/>
      <c r="M268" s="179">
        <f>M269+M321+M333</f>
        <v>1114956.83</v>
      </c>
      <c r="N268" s="179">
        <f>N269+N333+N321</f>
        <v>31604.99</v>
      </c>
      <c r="O268" s="179">
        <f>M268+N268</f>
        <v>1146561.82</v>
      </c>
      <c r="P268" s="52" t="e">
        <f>M268/K268*100</f>
        <v>#REF!</v>
      </c>
      <c r="Q268" s="38"/>
      <c r="R268" s="38"/>
    </row>
    <row r="269" spans="1:257" s="2" customFormat="1" ht="18" customHeight="1">
      <c r="A269" s="46"/>
      <c r="B269" s="46"/>
      <c r="C269" s="46"/>
      <c r="D269" s="46"/>
      <c r="E269" s="46"/>
      <c r="F269" s="46"/>
      <c r="G269" s="46"/>
      <c r="H269" s="46"/>
      <c r="I269" s="22" t="s">
        <v>57</v>
      </c>
      <c r="J269" s="22" t="s">
        <v>130</v>
      </c>
      <c r="K269" s="23" t="e">
        <f>K322</f>
        <v>#REF!</v>
      </c>
      <c r="L269" s="23"/>
      <c r="M269" s="166">
        <f>M270+M280+M291+M299+M304+M309</f>
        <v>975048.41</v>
      </c>
      <c r="N269" s="166">
        <f>N270+N280+N291++N299+N304+N309</f>
        <v>31604.99</v>
      </c>
      <c r="O269" s="166">
        <f>M269+N269</f>
        <v>1006653.4</v>
      </c>
      <c r="P269" s="24" t="e">
        <f>M269/K269*100</f>
        <v>#REF!</v>
      </c>
      <c r="Q269" s="83"/>
      <c r="R269" s="83"/>
    </row>
    <row r="270" spans="1:257" s="64" customFormat="1" ht="15.75">
      <c r="A270" s="60"/>
      <c r="B270" s="60"/>
      <c r="C270" s="60"/>
      <c r="D270" s="60"/>
      <c r="E270" s="60"/>
      <c r="F270" s="60"/>
      <c r="G270" s="60"/>
      <c r="H270" s="60"/>
      <c r="I270" s="61" t="s">
        <v>58</v>
      </c>
      <c r="J270" s="61" t="s">
        <v>131</v>
      </c>
      <c r="K270" s="62" t="e">
        <f>K273</f>
        <v>#REF!</v>
      </c>
      <c r="L270" s="62"/>
      <c r="M270" s="186">
        <f>M271</f>
        <v>455000</v>
      </c>
      <c r="N270" s="186">
        <f>N271+N281</f>
        <v>0</v>
      </c>
      <c r="O270" s="186">
        <f t="shared" si="41"/>
        <v>455000</v>
      </c>
      <c r="P270" s="63" t="e">
        <f>M270/K270*100</f>
        <v>#REF!</v>
      </c>
      <c r="Q270" s="83"/>
      <c r="R270" s="83"/>
      <c r="S270" s="2"/>
      <c r="T270" s="2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  <c r="CG270" s="60"/>
      <c r="CH270" s="60"/>
      <c r="CI270" s="60"/>
      <c r="CJ270" s="60"/>
      <c r="CK270" s="60"/>
      <c r="CL270" s="60"/>
      <c r="CM270" s="60"/>
      <c r="CN270" s="60"/>
      <c r="CO270" s="60"/>
      <c r="CP270" s="60"/>
      <c r="CQ270" s="60"/>
      <c r="CR270" s="60"/>
      <c r="CS270" s="60"/>
      <c r="CT270" s="60"/>
      <c r="CU270" s="60"/>
      <c r="CV270" s="60"/>
      <c r="CW270" s="60"/>
      <c r="CX270" s="60"/>
      <c r="CY270" s="60"/>
      <c r="CZ270" s="60"/>
      <c r="DA270" s="60"/>
      <c r="DB270" s="60"/>
      <c r="DC270" s="60"/>
      <c r="DD270" s="60"/>
      <c r="DE270" s="60"/>
      <c r="DF270" s="60"/>
      <c r="DG270" s="60"/>
      <c r="DH270" s="60"/>
      <c r="DI270" s="60"/>
      <c r="DJ270" s="60"/>
      <c r="DK270" s="60"/>
      <c r="DL270" s="60"/>
      <c r="DM270" s="60"/>
      <c r="DN270" s="60"/>
      <c r="DO270" s="60"/>
      <c r="DP270" s="60"/>
      <c r="DQ270" s="60"/>
      <c r="DR270" s="60"/>
      <c r="DS270" s="60"/>
      <c r="DT270" s="60"/>
      <c r="DU270" s="60"/>
      <c r="DV270" s="60"/>
      <c r="DW270" s="60"/>
      <c r="DX270" s="60"/>
      <c r="DY270" s="60"/>
      <c r="DZ270" s="60"/>
      <c r="EA270" s="60"/>
      <c r="EB270" s="60"/>
      <c r="EC270" s="60"/>
      <c r="ED270" s="60"/>
      <c r="EE270" s="60"/>
      <c r="EF270" s="60"/>
      <c r="EG270" s="60"/>
      <c r="EH270" s="60"/>
      <c r="EI270" s="60"/>
      <c r="EJ270" s="60"/>
      <c r="EK270" s="60"/>
      <c r="EL270" s="60"/>
      <c r="EM270" s="60"/>
      <c r="EN270" s="60"/>
      <c r="EO270" s="60"/>
      <c r="EP270" s="60"/>
      <c r="EQ270" s="60"/>
      <c r="ER270" s="60"/>
      <c r="ES270" s="60"/>
      <c r="ET270" s="60"/>
      <c r="EU270" s="60"/>
      <c r="EV270" s="60"/>
      <c r="EW270" s="60"/>
      <c r="EX270" s="60"/>
      <c r="EY270" s="60"/>
      <c r="EZ270" s="60"/>
      <c r="FA270" s="60"/>
      <c r="FB270" s="60"/>
      <c r="FC270" s="60"/>
      <c r="FD270" s="60"/>
      <c r="FE270" s="60"/>
      <c r="FF270" s="60"/>
      <c r="FG270" s="60"/>
      <c r="FH270" s="60"/>
      <c r="FI270" s="60"/>
      <c r="FJ270" s="60"/>
      <c r="FK270" s="60"/>
      <c r="FL270" s="60"/>
      <c r="FM270" s="60"/>
      <c r="FN270" s="60"/>
      <c r="FO270" s="60"/>
      <c r="FP270" s="60"/>
      <c r="FQ270" s="60"/>
      <c r="FR270" s="60"/>
      <c r="FS270" s="60"/>
      <c r="FT270" s="60"/>
      <c r="FU270" s="60"/>
      <c r="FV270" s="60"/>
      <c r="FW270" s="60"/>
      <c r="FX270" s="60"/>
      <c r="FY270" s="60"/>
      <c r="FZ270" s="60"/>
      <c r="GA270" s="60"/>
      <c r="GB270" s="60"/>
      <c r="GC270" s="60"/>
      <c r="GD270" s="60"/>
      <c r="GE270" s="60"/>
      <c r="GF270" s="60"/>
      <c r="GG270" s="60"/>
      <c r="GH270" s="60"/>
      <c r="GI270" s="60"/>
      <c r="GJ270" s="60"/>
      <c r="GK270" s="60"/>
      <c r="GL270" s="60"/>
      <c r="GM270" s="60"/>
      <c r="GN270" s="60"/>
      <c r="GO270" s="60"/>
      <c r="GP270" s="60"/>
      <c r="GQ270" s="60"/>
      <c r="GR270" s="60"/>
      <c r="GS270" s="60"/>
      <c r="GT270" s="60"/>
      <c r="GU270" s="60"/>
      <c r="GV270" s="60"/>
      <c r="GW270" s="60"/>
      <c r="GX270" s="60"/>
      <c r="GY270" s="60"/>
      <c r="GZ270" s="60"/>
      <c r="HA270" s="60"/>
      <c r="HB270" s="60"/>
      <c r="HC270" s="60"/>
      <c r="HD270" s="60"/>
      <c r="HE270" s="60"/>
      <c r="HF270" s="60"/>
      <c r="HG270" s="60"/>
      <c r="HH270" s="60"/>
      <c r="HI270" s="60"/>
      <c r="HJ270" s="60"/>
      <c r="HK270" s="60"/>
      <c r="HL270" s="60"/>
      <c r="HM270" s="60"/>
      <c r="HN270" s="60"/>
      <c r="HO270" s="60"/>
      <c r="HP270" s="60"/>
      <c r="HQ270" s="60"/>
      <c r="HR270" s="60"/>
      <c r="HS270" s="60"/>
      <c r="HT270" s="60"/>
      <c r="HU270" s="60"/>
      <c r="HV270" s="60"/>
      <c r="HW270" s="60"/>
      <c r="HX270" s="60"/>
      <c r="HY270" s="60"/>
      <c r="HZ270" s="60"/>
      <c r="IA270" s="60"/>
      <c r="IB270" s="60"/>
      <c r="IC270" s="60"/>
      <c r="ID270" s="60"/>
      <c r="IE270" s="60"/>
      <c r="IF270" s="60"/>
      <c r="IG270" s="60"/>
      <c r="IH270" s="60"/>
      <c r="II270" s="60"/>
      <c r="IJ270" s="60"/>
      <c r="IK270" s="60"/>
      <c r="IL270" s="60"/>
      <c r="IM270" s="60"/>
      <c r="IN270" s="60"/>
      <c r="IO270" s="60"/>
      <c r="IP270" s="60"/>
      <c r="IQ270" s="60"/>
      <c r="IR270" s="60"/>
      <c r="IS270" s="60"/>
      <c r="IT270" s="60"/>
      <c r="IU270" s="60"/>
      <c r="IV270" s="60"/>
      <c r="IW270" s="60"/>
    </row>
    <row r="271" spans="1:257" s="2" customFormat="1" ht="15.75">
      <c r="A271" s="45"/>
      <c r="B271" s="45"/>
      <c r="C271" s="45"/>
      <c r="D271" s="45"/>
      <c r="E271" s="45"/>
      <c r="F271" s="45"/>
      <c r="G271" s="45"/>
      <c r="H271" s="45"/>
      <c r="I271" s="114" t="s">
        <v>100</v>
      </c>
      <c r="J271" s="115"/>
      <c r="K271" s="116"/>
      <c r="L271" s="116"/>
      <c r="M271" s="168">
        <f>M272+M277</f>
        <v>455000</v>
      </c>
      <c r="N271" s="168">
        <f>N272+N277</f>
        <v>0</v>
      </c>
      <c r="O271" s="168">
        <f t="shared" si="41"/>
        <v>455000</v>
      </c>
      <c r="P271" s="30"/>
      <c r="Q271" s="83"/>
      <c r="R271" s="83"/>
    </row>
    <row r="272" spans="1:257" s="59" customFormat="1" ht="18" customHeight="1">
      <c r="A272" s="54"/>
      <c r="B272" s="54"/>
      <c r="C272" s="54"/>
      <c r="D272" s="54"/>
      <c r="E272" s="54"/>
      <c r="F272" s="54"/>
      <c r="G272" s="54"/>
      <c r="H272" s="54"/>
      <c r="I272" s="55"/>
      <c r="J272" s="56" t="s">
        <v>313</v>
      </c>
      <c r="K272" s="57"/>
      <c r="L272" s="57"/>
      <c r="M272" s="170">
        <f>M273</f>
        <v>435000</v>
      </c>
      <c r="N272" s="170">
        <f t="shared" ref="N272" si="48">N273</f>
        <v>0</v>
      </c>
      <c r="O272" s="170">
        <f t="shared" si="41"/>
        <v>435000</v>
      </c>
      <c r="P272" s="58"/>
      <c r="Q272" s="83"/>
      <c r="R272" s="83"/>
      <c r="S272" s="2"/>
      <c r="T272" s="2"/>
    </row>
    <row r="273" spans="1:20" s="36" customFormat="1" ht="15.75">
      <c r="I273" s="35">
        <v>3</v>
      </c>
      <c r="J273" s="36" t="s">
        <v>10</v>
      </c>
      <c r="K273" s="37" t="e">
        <f>#REF!+K274</f>
        <v>#REF!</v>
      </c>
      <c r="L273" s="37"/>
      <c r="M273" s="171">
        <f>M274+M276</f>
        <v>435000</v>
      </c>
      <c r="N273" s="171">
        <f>N274+N276</f>
        <v>0</v>
      </c>
      <c r="O273" s="171">
        <f t="shared" si="41"/>
        <v>435000</v>
      </c>
      <c r="P273" s="38" t="e">
        <f>M273/K273*100</f>
        <v>#REF!</v>
      </c>
      <c r="Q273" s="38"/>
      <c r="R273" s="38"/>
    </row>
    <row r="274" spans="1:20" s="36" customFormat="1" ht="15.75">
      <c r="I274" s="35">
        <v>36</v>
      </c>
      <c r="J274" s="36" t="s">
        <v>119</v>
      </c>
      <c r="K274" s="37" t="e">
        <f>#REF!</f>
        <v>#REF!</v>
      </c>
      <c r="L274" s="37"/>
      <c r="M274" s="171">
        <v>427000</v>
      </c>
      <c r="N274" s="171">
        <v>0</v>
      </c>
      <c r="O274" s="171">
        <f t="shared" si="41"/>
        <v>427000</v>
      </c>
      <c r="P274" s="38" t="e">
        <f>M274/K274*100</f>
        <v>#REF!</v>
      </c>
      <c r="Q274" s="38"/>
      <c r="R274" s="38"/>
    </row>
    <row r="275" spans="1:20" s="43" customFormat="1" hidden="1">
      <c r="M275" s="187"/>
      <c r="N275" s="187"/>
      <c r="O275" s="187"/>
    </row>
    <row r="276" spans="1:20" s="43" customFormat="1" ht="15.75">
      <c r="I276" s="93">
        <v>37</v>
      </c>
      <c r="J276" s="94" t="s">
        <v>150</v>
      </c>
      <c r="K276" s="44"/>
      <c r="L276" s="44"/>
      <c r="M276" s="188">
        <v>8000</v>
      </c>
      <c r="N276" s="188">
        <v>0</v>
      </c>
      <c r="O276" s="188">
        <f t="shared" ref="O276:O326" si="49">M276+N276</f>
        <v>8000</v>
      </c>
    </row>
    <row r="277" spans="1:20" s="59" customFormat="1" ht="18" customHeight="1">
      <c r="A277" s="54"/>
      <c r="B277" s="54"/>
      <c r="C277" s="54"/>
      <c r="D277" s="54"/>
      <c r="E277" s="54"/>
      <c r="F277" s="54"/>
      <c r="G277" s="54"/>
      <c r="H277" s="54"/>
      <c r="I277" s="55"/>
      <c r="J277" s="56" t="s">
        <v>314</v>
      </c>
      <c r="K277" s="57"/>
      <c r="L277" s="57"/>
      <c r="M277" s="170">
        <f>M278</f>
        <v>20000</v>
      </c>
      <c r="N277" s="170">
        <f t="shared" ref="N277" si="50">N278</f>
        <v>0</v>
      </c>
      <c r="O277" s="170">
        <f t="shared" si="49"/>
        <v>20000</v>
      </c>
      <c r="P277" s="58"/>
      <c r="Q277" s="83"/>
      <c r="R277" s="83"/>
      <c r="S277" s="2"/>
      <c r="T277" s="2"/>
    </row>
    <row r="278" spans="1:20" s="36" customFormat="1" ht="15.75">
      <c r="I278" s="35">
        <v>3</v>
      </c>
      <c r="J278" s="36" t="s">
        <v>10</v>
      </c>
      <c r="K278" s="37" t="e">
        <f>#REF!+K279</f>
        <v>#REF!</v>
      </c>
      <c r="L278" s="37"/>
      <c r="M278" s="171">
        <f>M279</f>
        <v>20000</v>
      </c>
      <c r="N278" s="171">
        <f>N279+N281</f>
        <v>0</v>
      </c>
      <c r="O278" s="171">
        <f t="shared" si="49"/>
        <v>20000</v>
      </c>
      <c r="P278" s="38" t="e">
        <f>M278/K278*100</f>
        <v>#REF!</v>
      </c>
      <c r="Q278" s="38"/>
      <c r="R278" s="38"/>
    </row>
    <row r="279" spans="1:20" s="36" customFormat="1" ht="15.75">
      <c r="I279" s="35">
        <v>36</v>
      </c>
      <c r="J279" s="36" t="s">
        <v>119</v>
      </c>
      <c r="K279" s="37" t="e">
        <f>#REF!</f>
        <v>#REF!</v>
      </c>
      <c r="L279" s="37"/>
      <c r="M279" s="171">
        <v>20000</v>
      </c>
      <c r="N279" s="171">
        <v>0</v>
      </c>
      <c r="O279" s="171">
        <f t="shared" si="49"/>
        <v>20000</v>
      </c>
      <c r="P279" s="38" t="e">
        <f>M279/K279*100</f>
        <v>#REF!</v>
      </c>
      <c r="Q279" s="38"/>
      <c r="R279" s="38"/>
    </row>
    <row r="280" spans="1:20" s="43" customFormat="1" ht="15.75">
      <c r="I280" s="261" t="s">
        <v>282</v>
      </c>
      <c r="J280" s="261" t="s">
        <v>283</v>
      </c>
      <c r="K280" s="261"/>
      <c r="L280" s="261"/>
      <c r="M280" s="262">
        <f>M281</f>
        <v>475000</v>
      </c>
      <c r="N280" s="262">
        <f>N281</f>
        <v>0</v>
      </c>
      <c r="O280" s="262">
        <f t="shared" si="49"/>
        <v>475000</v>
      </c>
    </row>
    <row r="281" spans="1:20" s="2" customFormat="1" ht="15.75">
      <c r="A281" s="45"/>
      <c r="B281" s="45"/>
      <c r="C281" s="45"/>
      <c r="D281" s="45"/>
      <c r="E281" s="45"/>
      <c r="F281" s="45"/>
      <c r="G281" s="45"/>
      <c r="H281" s="45"/>
      <c r="I281" s="114" t="s">
        <v>100</v>
      </c>
      <c r="J281" s="115"/>
      <c r="K281" s="116"/>
      <c r="L281" s="116"/>
      <c r="M281" s="168">
        <f>M282+M285+M288</f>
        <v>475000</v>
      </c>
      <c r="N281" s="168">
        <f>N282+N285+N288</f>
        <v>0</v>
      </c>
      <c r="O281" s="168">
        <f t="shared" si="49"/>
        <v>475000</v>
      </c>
      <c r="P281" s="30"/>
      <c r="Q281" s="83"/>
      <c r="R281" s="83"/>
    </row>
    <row r="282" spans="1:20" s="2" customFormat="1" ht="15.75">
      <c r="A282" s="45"/>
      <c r="B282" s="45"/>
      <c r="C282" s="45"/>
      <c r="D282" s="45"/>
      <c r="E282" s="45"/>
      <c r="F282" s="45"/>
      <c r="G282" s="45"/>
      <c r="H282" s="45"/>
      <c r="I282" s="104"/>
      <c r="J282" s="105" t="s">
        <v>305</v>
      </c>
      <c r="K282" s="106"/>
      <c r="L282" s="106"/>
      <c r="M282" s="185">
        <f t="shared" ref="M282:N282" si="51">M283</f>
        <v>160862.06</v>
      </c>
      <c r="N282" s="185">
        <f t="shared" si="51"/>
        <v>0</v>
      </c>
      <c r="O282" s="185">
        <f t="shared" si="49"/>
        <v>160862.06</v>
      </c>
      <c r="P282" s="30"/>
      <c r="Q282" s="83"/>
      <c r="R282" s="83"/>
    </row>
    <row r="283" spans="1:20" s="43" customFormat="1" ht="15.75">
      <c r="I283" s="93">
        <v>4</v>
      </c>
      <c r="J283" s="94" t="s">
        <v>11</v>
      </c>
      <c r="K283" s="94"/>
      <c r="L283" s="94"/>
      <c r="M283" s="188">
        <f>M284</f>
        <v>160862.06</v>
      </c>
      <c r="N283" s="188">
        <v>0</v>
      </c>
      <c r="O283" s="188">
        <f t="shared" si="49"/>
        <v>160862.06</v>
      </c>
      <c r="P283" s="119"/>
    </row>
    <row r="284" spans="1:20" s="43" customFormat="1" ht="15.75">
      <c r="I284" s="93">
        <v>42</v>
      </c>
      <c r="J284" s="94" t="s">
        <v>20</v>
      </c>
      <c r="K284" s="94"/>
      <c r="L284" s="94"/>
      <c r="M284" s="188">
        <v>160862.06</v>
      </c>
      <c r="N284" s="188">
        <v>0</v>
      </c>
      <c r="O284" s="188">
        <f t="shared" si="49"/>
        <v>160862.06</v>
      </c>
      <c r="P284" s="119"/>
    </row>
    <row r="285" spans="1:20" s="43" customFormat="1" ht="15.75">
      <c r="I285" s="104"/>
      <c r="J285" s="105" t="s">
        <v>314</v>
      </c>
      <c r="K285" s="106"/>
      <c r="L285" s="106"/>
      <c r="M285" s="185">
        <f t="shared" ref="M285:N285" si="52">M286</f>
        <v>171700</v>
      </c>
      <c r="N285" s="185">
        <f t="shared" si="52"/>
        <v>0</v>
      </c>
      <c r="O285" s="185">
        <f t="shared" si="49"/>
        <v>171700</v>
      </c>
    </row>
    <row r="286" spans="1:20" s="43" customFormat="1" ht="15.75">
      <c r="I286" s="93">
        <v>4</v>
      </c>
      <c r="J286" s="94" t="s">
        <v>11</v>
      </c>
      <c r="K286" s="94"/>
      <c r="L286" s="94"/>
      <c r="M286" s="188">
        <f>M287</f>
        <v>171700</v>
      </c>
      <c r="N286" s="188">
        <v>0</v>
      </c>
      <c r="O286" s="188">
        <f t="shared" si="49"/>
        <v>171700</v>
      </c>
    </row>
    <row r="287" spans="1:20" s="43" customFormat="1" ht="15.75">
      <c r="I287" s="93">
        <v>42</v>
      </c>
      <c r="J287" s="94" t="s">
        <v>20</v>
      </c>
      <c r="K287" s="94"/>
      <c r="L287" s="94"/>
      <c r="M287" s="188">
        <v>171700</v>
      </c>
      <c r="N287" s="188">
        <v>0</v>
      </c>
      <c r="O287" s="188">
        <f t="shared" si="49"/>
        <v>171700</v>
      </c>
    </row>
    <row r="288" spans="1:20" s="43" customFormat="1" ht="15.75">
      <c r="I288" s="104"/>
      <c r="J288" s="105" t="s">
        <v>313</v>
      </c>
      <c r="K288" s="106"/>
      <c r="L288" s="106"/>
      <c r="M288" s="185">
        <f t="shared" ref="M288:N288" si="53">M289</f>
        <v>142437.94</v>
      </c>
      <c r="N288" s="185">
        <f t="shared" si="53"/>
        <v>0</v>
      </c>
      <c r="O288" s="185">
        <f t="shared" si="49"/>
        <v>142437.94</v>
      </c>
    </row>
    <row r="289" spans="1:18" s="43" customFormat="1" ht="15.75">
      <c r="I289" s="93">
        <v>4</v>
      </c>
      <c r="J289" s="94" t="s">
        <v>11</v>
      </c>
      <c r="K289" s="94"/>
      <c r="L289" s="94"/>
      <c r="M289" s="188">
        <f>M290</f>
        <v>142437.94</v>
      </c>
      <c r="N289" s="188">
        <v>0</v>
      </c>
      <c r="O289" s="188">
        <f t="shared" si="49"/>
        <v>142437.94</v>
      </c>
    </row>
    <row r="290" spans="1:18" s="43" customFormat="1" ht="15.75">
      <c r="I290" s="93">
        <v>42</v>
      </c>
      <c r="J290" s="94" t="s">
        <v>20</v>
      </c>
      <c r="K290" s="94"/>
      <c r="L290" s="94"/>
      <c r="M290" s="188">
        <v>142437.94</v>
      </c>
      <c r="N290" s="188">
        <v>0</v>
      </c>
      <c r="O290" s="188">
        <f t="shared" si="49"/>
        <v>142437.94</v>
      </c>
    </row>
    <row r="291" spans="1:18" s="43" customFormat="1" ht="15.75">
      <c r="I291" s="261" t="s">
        <v>284</v>
      </c>
      <c r="J291" s="261" t="s">
        <v>285</v>
      </c>
      <c r="K291" s="261"/>
      <c r="L291" s="261"/>
      <c r="M291" s="262">
        <f>M292</f>
        <v>27000</v>
      </c>
      <c r="N291" s="262">
        <f t="shared" ref="M291:N293" si="54">N292</f>
        <v>0</v>
      </c>
      <c r="O291" s="262">
        <f t="shared" si="49"/>
        <v>27000</v>
      </c>
    </row>
    <row r="292" spans="1:18" s="2" customFormat="1" ht="15.75">
      <c r="A292" s="45"/>
      <c r="B292" s="45"/>
      <c r="C292" s="45"/>
      <c r="D292" s="45"/>
      <c r="E292" s="45"/>
      <c r="F292" s="45"/>
      <c r="G292" s="45"/>
      <c r="H292" s="45"/>
      <c r="I292" s="114" t="s">
        <v>100</v>
      </c>
      <c r="J292" s="115"/>
      <c r="K292" s="116"/>
      <c r="L292" s="116"/>
      <c r="M292" s="168">
        <f>M293+M296</f>
        <v>27000</v>
      </c>
      <c r="N292" s="168">
        <f>N293+N296</f>
        <v>0</v>
      </c>
      <c r="O292" s="168">
        <f t="shared" si="49"/>
        <v>27000</v>
      </c>
      <c r="P292" s="30"/>
      <c r="Q292" s="83"/>
      <c r="R292" s="83"/>
    </row>
    <row r="293" spans="1:18" s="2" customFormat="1" ht="15.75">
      <c r="A293" s="45"/>
      <c r="B293" s="45"/>
      <c r="C293" s="45"/>
      <c r="D293" s="45"/>
      <c r="E293" s="45"/>
      <c r="F293" s="45"/>
      <c r="G293" s="45"/>
      <c r="H293" s="45"/>
      <c r="I293" s="104"/>
      <c r="J293" s="105" t="s">
        <v>305</v>
      </c>
      <c r="K293" s="106"/>
      <c r="L293" s="106"/>
      <c r="M293" s="185">
        <f t="shared" si="54"/>
        <v>0</v>
      </c>
      <c r="N293" s="185">
        <f t="shared" si="54"/>
        <v>0</v>
      </c>
      <c r="O293" s="185">
        <f t="shared" si="49"/>
        <v>0</v>
      </c>
      <c r="P293" s="30"/>
      <c r="Q293" s="83"/>
      <c r="R293" s="83"/>
    </row>
    <row r="294" spans="1:18" s="43" customFormat="1" ht="15.75">
      <c r="I294" s="93">
        <v>4</v>
      </c>
      <c r="J294" s="94" t="s">
        <v>11</v>
      </c>
      <c r="K294" s="94"/>
      <c r="L294" s="94"/>
      <c r="M294" s="188">
        <f>M295</f>
        <v>0</v>
      </c>
      <c r="N294" s="188">
        <v>0</v>
      </c>
      <c r="O294" s="188">
        <f t="shared" si="49"/>
        <v>0</v>
      </c>
      <c r="P294" s="119"/>
    </row>
    <row r="295" spans="1:18" s="43" customFormat="1" ht="15.75">
      <c r="I295" s="93">
        <v>42</v>
      </c>
      <c r="J295" s="94" t="s">
        <v>20</v>
      </c>
      <c r="K295" s="94"/>
      <c r="L295" s="94"/>
      <c r="M295" s="188">
        <v>0</v>
      </c>
      <c r="N295" s="188">
        <v>0</v>
      </c>
      <c r="O295" s="188">
        <f t="shared" si="49"/>
        <v>0</v>
      </c>
      <c r="P295" s="119"/>
    </row>
    <row r="296" spans="1:18" s="43" customFormat="1" ht="32.25" customHeight="1">
      <c r="I296" s="105"/>
      <c r="J296" s="105" t="s">
        <v>324</v>
      </c>
      <c r="K296" s="106"/>
      <c r="L296" s="106"/>
      <c r="M296" s="185">
        <f t="shared" ref="M296:N296" si="55">M297</f>
        <v>27000</v>
      </c>
      <c r="N296" s="185">
        <f t="shared" si="55"/>
        <v>0</v>
      </c>
      <c r="O296" s="185">
        <f t="shared" si="49"/>
        <v>27000</v>
      </c>
    </row>
    <row r="297" spans="1:18" s="43" customFormat="1" ht="15.75">
      <c r="I297" s="93">
        <v>4</v>
      </c>
      <c r="J297" s="94" t="s">
        <v>11</v>
      </c>
      <c r="K297" s="94"/>
      <c r="L297" s="94"/>
      <c r="M297" s="188">
        <f>M298</f>
        <v>27000</v>
      </c>
      <c r="N297" s="188">
        <v>0</v>
      </c>
      <c r="O297" s="188">
        <f t="shared" si="49"/>
        <v>27000</v>
      </c>
    </row>
    <row r="298" spans="1:18" s="43" customFormat="1" ht="15.75">
      <c r="I298" s="266">
        <v>42</v>
      </c>
      <c r="J298" s="94" t="s">
        <v>20</v>
      </c>
      <c r="K298" s="94"/>
      <c r="L298" s="94"/>
      <c r="M298" s="188">
        <v>27000</v>
      </c>
      <c r="N298" s="188">
        <v>0</v>
      </c>
      <c r="O298" s="188">
        <f t="shared" ref="O298:O303" si="56">M298+N298</f>
        <v>27000</v>
      </c>
    </row>
    <row r="299" spans="1:18" s="43" customFormat="1" ht="15.75">
      <c r="I299" s="261" t="s">
        <v>286</v>
      </c>
      <c r="J299" s="261" t="s">
        <v>287</v>
      </c>
      <c r="K299" s="261"/>
      <c r="L299" s="261"/>
      <c r="M299" s="262">
        <f t="shared" ref="M299:N300" si="57">M300</f>
        <v>18048.41</v>
      </c>
      <c r="N299" s="262">
        <f t="shared" si="57"/>
        <v>-18048.41</v>
      </c>
      <c r="O299" s="262">
        <f t="shared" si="56"/>
        <v>0</v>
      </c>
    </row>
    <row r="300" spans="1:18" s="43" customFormat="1" ht="15.75">
      <c r="I300" s="114" t="s">
        <v>100</v>
      </c>
      <c r="J300" s="115"/>
      <c r="K300" s="116"/>
      <c r="L300" s="116"/>
      <c r="M300" s="168">
        <f t="shared" si="57"/>
        <v>18048.41</v>
      </c>
      <c r="N300" s="168">
        <f t="shared" si="57"/>
        <v>-18048.41</v>
      </c>
      <c r="O300" s="168">
        <f t="shared" si="56"/>
        <v>0</v>
      </c>
    </row>
    <row r="301" spans="1:18" s="43" customFormat="1" ht="15.75">
      <c r="I301" s="104"/>
      <c r="J301" s="105" t="s">
        <v>314</v>
      </c>
      <c r="K301" s="106"/>
      <c r="L301" s="106"/>
      <c r="M301" s="185">
        <f t="shared" ref="M301" si="58">M302</f>
        <v>18048.41</v>
      </c>
      <c r="N301" s="185">
        <f>N302</f>
        <v>-18048.41</v>
      </c>
      <c r="O301" s="185">
        <f t="shared" si="56"/>
        <v>0</v>
      </c>
    </row>
    <row r="302" spans="1:18" s="43" customFormat="1" ht="15.75">
      <c r="I302" s="93">
        <v>4</v>
      </c>
      <c r="J302" s="94" t="s">
        <v>11</v>
      </c>
      <c r="K302" s="94"/>
      <c r="L302" s="94"/>
      <c r="M302" s="188">
        <f>M303</f>
        <v>18048.41</v>
      </c>
      <c r="N302" s="188">
        <f>N303</f>
        <v>-18048.41</v>
      </c>
      <c r="O302" s="188">
        <f t="shared" si="56"/>
        <v>0</v>
      </c>
    </row>
    <row r="303" spans="1:18" s="43" customFormat="1" ht="15.75">
      <c r="I303" s="93">
        <v>42</v>
      </c>
      <c r="J303" s="94" t="s">
        <v>20</v>
      </c>
      <c r="K303" s="94"/>
      <c r="L303" s="94"/>
      <c r="M303" s="188">
        <v>18048.41</v>
      </c>
      <c r="N303" s="188">
        <v>-18048.41</v>
      </c>
      <c r="O303" s="188">
        <f t="shared" si="56"/>
        <v>0</v>
      </c>
    </row>
    <row r="304" spans="1:18" s="43" customFormat="1" ht="15.75">
      <c r="I304" s="261" t="s">
        <v>288</v>
      </c>
      <c r="J304" s="261" t="s">
        <v>289</v>
      </c>
      <c r="K304" s="261"/>
      <c r="L304" s="261"/>
      <c r="M304" s="262">
        <f t="shared" ref="M304:N305" si="59">M305</f>
        <v>0</v>
      </c>
      <c r="N304" s="262">
        <f t="shared" si="59"/>
        <v>0</v>
      </c>
      <c r="O304" s="262">
        <f t="shared" si="49"/>
        <v>0</v>
      </c>
    </row>
    <row r="305" spans="9:15" s="43" customFormat="1" ht="15.75">
      <c r="I305" s="114" t="s">
        <v>100</v>
      </c>
      <c r="J305" s="115"/>
      <c r="K305" s="116"/>
      <c r="L305" s="116"/>
      <c r="M305" s="168">
        <f t="shared" si="59"/>
        <v>0</v>
      </c>
      <c r="N305" s="168">
        <f t="shared" si="59"/>
        <v>0</v>
      </c>
      <c r="O305" s="168">
        <f t="shared" si="49"/>
        <v>0</v>
      </c>
    </row>
    <row r="306" spans="9:15" s="43" customFormat="1" ht="15.75">
      <c r="I306" s="104"/>
      <c r="J306" s="105" t="s">
        <v>313</v>
      </c>
      <c r="K306" s="106"/>
      <c r="L306" s="106"/>
      <c r="M306" s="185">
        <f t="shared" ref="M306:N306" si="60">M307</f>
        <v>0</v>
      </c>
      <c r="N306" s="185">
        <f t="shared" si="60"/>
        <v>0</v>
      </c>
      <c r="O306" s="185">
        <f t="shared" si="49"/>
        <v>0</v>
      </c>
    </row>
    <row r="307" spans="9:15" s="43" customFormat="1" ht="15.75">
      <c r="I307" s="93">
        <v>4</v>
      </c>
      <c r="J307" s="94" t="s">
        <v>11</v>
      </c>
      <c r="K307" s="94"/>
      <c r="L307" s="94"/>
      <c r="M307" s="188">
        <f>M308</f>
        <v>0</v>
      </c>
      <c r="N307" s="188">
        <v>0</v>
      </c>
      <c r="O307" s="188">
        <f t="shared" si="49"/>
        <v>0</v>
      </c>
    </row>
    <row r="308" spans="9:15" s="43" customFormat="1" ht="15.75">
      <c r="I308" s="93">
        <v>42</v>
      </c>
      <c r="J308" s="94" t="s">
        <v>20</v>
      </c>
      <c r="K308" s="94"/>
      <c r="L308" s="94"/>
      <c r="M308" s="188">
        <v>0</v>
      </c>
      <c r="N308" s="188">
        <v>0</v>
      </c>
      <c r="O308" s="188">
        <f t="shared" si="49"/>
        <v>0</v>
      </c>
    </row>
    <row r="309" spans="9:15" s="43" customFormat="1" ht="15.75">
      <c r="I309" s="261" t="s">
        <v>337</v>
      </c>
      <c r="J309" s="261" t="s">
        <v>338</v>
      </c>
      <c r="K309" s="261"/>
      <c r="L309" s="261"/>
      <c r="M309" s="262">
        <f t="shared" ref="M309" si="61">M310</f>
        <v>0</v>
      </c>
      <c r="N309" s="262">
        <f>N310</f>
        <v>49653.4</v>
      </c>
      <c r="O309" s="262">
        <f t="shared" ref="O309:O320" si="62">M309+N309</f>
        <v>49653.4</v>
      </c>
    </row>
    <row r="310" spans="9:15" s="43" customFormat="1" ht="15.75">
      <c r="I310" s="114" t="s">
        <v>100</v>
      </c>
      <c r="J310" s="115"/>
      <c r="K310" s="116"/>
      <c r="L310" s="116"/>
      <c r="M310" s="168">
        <f>M311+M316</f>
        <v>0</v>
      </c>
      <c r="N310" s="168">
        <f>N311+N316</f>
        <v>49653.4</v>
      </c>
      <c r="O310" s="168">
        <f t="shared" si="62"/>
        <v>49653.4</v>
      </c>
    </row>
    <row r="311" spans="9:15" s="43" customFormat="1" ht="15.75">
      <c r="I311" s="104"/>
      <c r="J311" s="105" t="s">
        <v>314</v>
      </c>
      <c r="K311" s="106"/>
      <c r="L311" s="106"/>
      <c r="M311" s="185">
        <f>M314+M312</f>
        <v>0</v>
      </c>
      <c r="N311" s="185">
        <f>N314+N312</f>
        <v>39722.720000000001</v>
      </c>
      <c r="O311" s="185">
        <f t="shared" si="62"/>
        <v>39722.720000000001</v>
      </c>
    </row>
    <row r="312" spans="9:15" s="43" customFormat="1" ht="15.75">
      <c r="I312" s="35">
        <v>3</v>
      </c>
      <c r="J312" s="36" t="s">
        <v>10</v>
      </c>
      <c r="K312" s="100"/>
      <c r="L312" s="100"/>
      <c r="M312" s="182">
        <f>M313</f>
        <v>0</v>
      </c>
      <c r="N312" s="182">
        <f>N313</f>
        <v>27667.15</v>
      </c>
      <c r="O312" s="182">
        <f t="shared" si="62"/>
        <v>27667.15</v>
      </c>
    </row>
    <row r="313" spans="9:15" s="43" customFormat="1" ht="15.75">
      <c r="I313" s="35">
        <v>32</v>
      </c>
      <c r="J313" s="36" t="s">
        <v>17</v>
      </c>
      <c r="K313" s="100"/>
      <c r="L313" s="100"/>
      <c r="M313" s="182">
        <v>0</v>
      </c>
      <c r="N313" s="182">
        <v>27667.15</v>
      </c>
      <c r="O313" s="182">
        <f t="shared" si="62"/>
        <v>27667.15</v>
      </c>
    </row>
    <row r="314" spans="9:15" s="43" customFormat="1" ht="15.75">
      <c r="I314" s="93">
        <v>4</v>
      </c>
      <c r="J314" s="94" t="s">
        <v>11</v>
      </c>
      <c r="K314" s="94"/>
      <c r="L314" s="94"/>
      <c r="M314" s="188">
        <f>M315</f>
        <v>0</v>
      </c>
      <c r="N314" s="188">
        <f>N315</f>
        <v>12055.57</v>
      </c>
      <c r="O314" s="188">
        <f t="shared" si="62"/>
        <v>12055.57</v>
      </c>
    </row>
    <row r="315" spans="9:15" s="43" customFormat="1" ht="15.75">
      <c r="I315" s="93">
        <v>42</v>
      </c>
      <c r="J315" s="94" t="s">
        <v>20</v>
      </c>
      <c r="K315" s="94"/>
      <c r="L315" s="94"/>
      <c r="M315" s="188">
        <v>0</v>
      </c>
      <c r="N315" s="188">
        <v>12055.57</v>
      </c>
      <c r="O315" s="188">
        <f t="shared" si="62"/>
        <v>12055.57</v>
      </c>
    </row>
    <row r="316" spans="9:15" s="43" customFormat="1" ht="15.75">
      <c r="I316" s="104"/>
      <c r="J316" s="105" t="s">
        <v>313</v>
      </c>
      <c r="K316" s="106"/>
      <c r="L316" s="106"/>
      <c r="M316" s="185">
        <f>M319</f>
        <v>0</v>
      </c>
      <c r="N316" s="185">
        <f>N319</f>
        <v>9930.68</v>
      </c>
      <c r="O316" s="185">
        <f t="shared" si="62"/>
        <v>9930.68</v>
      </c>
    </row>
    <row r="317" spans="9:15" s="43" customFormat="1" ht="15.75">
      <c r="I317" s="35">
        <v>3</v>
      </c>
      <c r="J317" s="36" t="s">
        <v>10</v>
      </c>
      <c r="K317" s="100"/>
      <c r="L317" s="100"/>
      <c r="M317" s="182">
        <f>M318</f>
        <v>0</v>
      </c>
      <c r="N317" s="182">
        <f>N318</f>
        <v>0</v>
      </c>
      <c r="O317" s="182">
        <f t="shared" si="62"/>
        <v>0</v>
      </c>
    </row>
    <row r="318" spans="9:15" s="43" customFormat="1" ht="15.75">
      <c r="I318" s="35">
        <v>32</v>
      </c>
      <c r="J318" s="36" t="s">
        <v>17</v>
      </c>
      <c r="K318" s="100"/>
      <c r="L318" s="100"/>
      <c r="M318" s="182">
        <v>0</v>
      </c>
      <c r="N318" s="182">
        <v>0</v>
      </c>
      <c r="O318" s="182">
        <f t="shared" si="62"/>
        <v>0</v>
      </c>
    </row>
    <row r="319" spans="9:15" s="43" customFormat="1" ht="15.75">
      <c r="I319" s="93">
        <v>4</v>
      </c>
      <c r="J319" s="94" t="s">
        <v>11</v>
      </c>
      <c r="K319" s="94"/>
      <c r="L319" s="94"/>
      <c r="M319" s="188">
        <f>M320</f>
        <v>0</v>
      </c>
      <c r="N319" s="188">
        <f>N320</f>
        <v>9930.68</v>
      </c>
      <c r="O319" s="188">
        <f t="shared" si="62"/>
        <v>9930.68</v>
      </c>
    </row>
    <row r="320" spans="9:15" s="43" customFormat="1" ht="15.75">
      <c r="I320" s="93">
        <v>42</v>
      </c>
      <c r="J320" s="94" t="s">
        <v>20</v>
      </c>
      <c r="K320" s="94"/>
      <c r="L320" s="94"/>
      <c r="M320" s="188">
        <v>0</v>
      </c>
      <c r="N320" s="188">
        <v>9930.68</v>
      </c>
      <c r="O320" s="188">
        <f t="shared" si="62"/>
        <v>9930.68</v>
      </c>
    </row>
    <row r="321" spans="1:257" s="2" customFormat="1" ht="18" customHeight="1">
      <c r="A321" s="46"/>
      <c r="B321" s="46"/>
      <c r="C321" s="46"/>
      <c r="D321" s="46"/>
      <c r="E321" s="46"/>
      <c r="F321" s="46"/>
      <c r="G321" s="46"/>
      <c r="H321" s="46"/>
      <c r="I321" s="22" t="s">
        <v>61</v>
      </c>
      <c r="J321" s="22" t="s">
        <v>132</v>
      </c>
      <c r="K321" s="23" t="e">
        <f>K333</f>
        <v>#REF!</v>
      </c>
      <c r="L321" s="23"/>
      <c r="M321" s="166">
        <f>M322+M328</f>
        <v>120000</v>
      </c>
      <c r="N321" s="166">
        <f>N322+N328</f>
        <v>0</v>
      </c>
      <c r="O321" s="166">
        <f t="shared" si="49"/>
        <v>120000</v>
      </c>
      <c r="P321" s="24" t="e">
        <f>M321/K321*100</f>
        <v>#REF!</v>
      </c>
      <c r="Q321" s="83"/>
      <c r="R321" s="83"/>
    </row>
    <row r="322" spans="1:257" s="64" customFormat="1" ht="15.75">
      <c r="A322" s="60"/>
      <c r="B322" s="60"/>
      <c r="C322" s="60"/>
      <c r="D322" s="60"/>
      <c r="E322" s="60"/>
      <c r="F322" s="60"/>
      <c r="G322" s="60"/>
      <c r="H322" s="60"/>
      <c r="I322" s="61" t="s">
        <v>62</v>
      </c>
      <c r="J322" s="61" t="s">
        <v>129</v>
      </c>
      <c r="K322" s="62" t="e">
        <f>K325</f>
        <v>#REF!</v>
      </c>
      <c r="L322" s="62"/>
      <c r="M322" s="186">
        <f>M323</f>
        <v>20000</v>
      </c>
      <c r="N322" s="186">
        <f>N325</f>
        <v>0</v>
      </c>
      <c r="O322" s="186">
        <f t="shared" si="49"/>
        <v>20000</v>
      </c>
      <c r="P322" s="63" t="e">
        <f>M322/K322*100</f>
        <v>#REF!</v>
      </c>
      <c r="Q322" s="83"/>
      <c r="R322" s="83"/>
      <c r="S322" s="2"/>
      <c r="T322" s="2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/>
      <c r="BP322" s="60"/>
      <c r="BQ322" s="60"/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  <c r="CG322" s="60"/>
      <c r="CH322" s="60"/>
      <c r="CI322" s="60"/>
      <c r="CJ322" s="60"/>
      <c r="CK322" s="60"/>
      <c r="CL322" s="60"/>
      <c r="CM322" s="60"/>
      <c r="CN322" s="60"/>
      <c r="CO322" s="60"/>
      <c r="CP322" s="60"/>
      <c r="CQ322" s="60"/>
      <c r="CR322" s="60"/>
      <c r="CS322" s="60"/>
      <c r="CT322" s="60"/>
      <c r="CU322" s="60"/>
      <c r="CV322" s="60"/>
      <c r="CW322" s="60"/>
      <c r="CX322" s="60"/>
      <c r="CY322" s="60"/>
      <c r="CZ322" s="60"/>
      <c r="DA322" s="60"/>
      <c r="DB322" s="60"/>
      <c r="DC322" s="60"/>
      <c r="DD322" s="60"/>
      <c r="DE322" s="60"/>
      <c r="DF322" s="60"/>
      <c r="DG322" s="60"/>
      <c r="DH322" s="60"/>
      <c r="DI322" s="60"/>
      <c r="DJ322" s="60"/>
      <c r="DK322" s="60"/>
      <c r="DL322" s="60"/>
      <c r="DM322" s="60"/>
      <c r="DN322" s="60"/>
      <c r="DO322" s="60"/>
      <c r="DP322" s="60"/>
      <c r="DQ322" s="60"/>
      <c r="DR322" s="60"/>
      <c r="DS322" s="60"/>
      <c r="DT322" s="60"/>
      <c r="DU322" s="60"/>
      <c r="DV322" s="60"/>
      <c r="DW322" s="60"/>
      <c r="DX322" s="60"/>
      <c r="DY322" s="60"/>
      <c r="DZ322" s="60"/>
      <c r="EA322" s="60"/>
      <c r="EB322" s="60"/>
      <c r="EC322" s="60"/>
      <c r="ED322" s="60"/>
      <c r="EE322" s="60"/>
      <c r="EF322" s="60"/>
      <c r="EG322" s="60"/>
      <c r="EH322" s="60"/>
      <c r="EI322" s="60"/>
      <c r="EJ322" s="60"/>
      <c r="EK322" s="60"/>
      <c r="EL322" s="60"/>
      <c r="EM322" s="60"/>
      <c r="EN322" s="60"/>
      <c r="EO322" s="60"/>
      <c r="EP322" s="60"/>
      <c r="EQ322" s="60"/>
      <c r="ER322" s="60"/>
      <c r="ES322" s="60"/>
      <c r="ET322" s="60"/>
      <c r="EU322" s="60"/>
      <c r="EV322" s="60"/>
      <c r="EW322" s="60"/>
      <c r="EX322" s="60"/>
      <c r="EY322" s="60"/>
      <c r="EZ322" s="60"/>
      <c r="FA322" s="60"/>
      <c r="FB322" s="60"/>
      <c r="FC322" s="60"/>
      <c r="FD322" s="60"/>
      <c r="FE322" s="60"/>
      <c r="FF322" s="60"/>
      <c r="FG322" s="60"/>
      <c r="FH322" s="60"/>
      <c r="FI322" s="60"/>
      <c r="FJ322" s="60"/>
      <c r="FK322" s="60"/>
      <c r="FL322" s="60"/>
      <c r="FM322" s="60"/>
      <c r="FN322" s="60"/>
      <c r="FO322" s="60"/>
      <c r="FP322" s="60"/>
      <c r="FQ322" s="60"/>
      <c r="FR322" s="60"/>
      <c r="FS322" s="60"/>
      <c r="FT322" s="60"/>
      <c r="FU322" s="60"/>
      <c r="FV322" s="60"/>
      <c r="FW322" s="60"/>
      <c r="FX322" s="60"/>
      <c r="FY322" s="60"/>
      <c r="FZ322" s="60"/>
      <c r="GA322" s="60"/>
      <c r="GB322" s="60"/>
      <c r="GC322" s="60"/>
      <c r="GD322" s="60"/>
      <c r="GE322" s="60"/>
      <c r="GF322" s="60"/>
      <c r="GG322" s="60"/>
      <c r="GH322" s="60"/>
      <c r="GI322" s="60"/>
      <c r="GJ322" s="60"/>
      <c r="GK322" s="60"/>
      <c r="GL322" s="60"/>
      <c r="GM322" s="60"/>
      <c r="GN322" s="60"/>
      <c r="GO322" s="60"/>
      <c r="GP322" s="60"/>
      <c r="GQ322" s="60"/>
      <c r="GR322" s="60"/>
      <c r="GS322" s="60"/>
      <c r="GT322" s="60"/>
      <c r="GU322" s="60"/>
      <c r="GV322" s="60"/>
      <c r="GW322" s="60"/>
      <c r="GX322" s="60"/>
      <c r="GY322" s="60"/>
      <c r="GZ322" s="60"/>
      <c r="HA322" s="60"/>
      <c r="HB322" s="60"/>
      <c r="HC322" s="60"/>
      <c r="HD322" s="60"/>
      <c r="HE322" s="60"/>
      <c r="HF322" s="60"/>
      <c r="HG322" s="60"/>
      <c r="HH322" s="60"/>
      <c r="HI322" s="60"/>
      <c r="HJ322" s="60"/>
      <c r="HK322" s="60"/>
      <c r="HL322" s="60"/>
      <c r="HM322" s="60"/>
      <c r="HN322" s="60"/>
      <c r="HO322" s="60"/>
      <c r="HP322" s="60"/>
      <c r="HQ322" s="60"/>
      <c r="HR322" s="60"/>
      <c r="HS322" s="60"/>
      <c r="HT322" s="60"/>
      <c r="HU322" s="60"/>
      <c r="HV322" s="60"/>
      <c r="HW322" s="60"/>
      <c r="HX322" s="60"/>
      <c r="HY322" s="60"/>
      <c r="HZ322" s="60"/>
      <c r="IA322" s="60"/>
      <c r="IB322" s="60"/>
      <c r="IC322" s="60"/>
      <c r="ID322" s="60"/>
      <c r="IE322" s="60"/>
      <c r="IF322" s="60"/>
      <c r="IG322" s="60"/>
      <c r="IH322" s="60"/>
      <c r="II322" s="60"/>
      <c r="IJ322" s="60"/>
      <c r="IK322" s="60"/>
      <c r="IL322" s="60"/>
      <c r="IM322" s="60"/>
      <c r="IN322" s="60"/>
      <c r="IO322" s="60"/>
      <c r="IP322" s="60"/>
      <c r="IQ322" s="60"/>
      <c r="IR322" s="60"/>
      <c r="IS322" s="60"/>
      <c r="IT322" s="60"/>
      <c r="IU322" s="60"/>
      <c r="IV322" s="60"/>
      <c r="IW322" s="60"/>
    </row>
    <row r="323" spans="1:257" s="2" customFormat="1" ht="15.75">
      <c r="A323" s="45"/>
      <c r="B323" s="45"/>
      <c r="C323" s="45"/>
      <c r="D323" s="45"/>
      <c r="E323" s="45"/>
      <c r="F323" s="45"/>
      <c r="G323" s="45"/>
      <c r="H323" s="45"/>
      <c r="I323" s="114" t="s">
        <v>63</v>
      </c>
      <c r="J323" s="115"/>
      <c r="K323" s="116"/>
      <c r="L323" s="116"/>
      <c r="M323" s="168">
        <f>M324</f>
        <v>20000</v>
      </c>
      <c r="N323" s="168">
        <f t="shared" ref="N323:N325" si="63">N324</f>
        <v>0</v>
      </c>
      <c r="O323" s="168">
        <f t="shared" si="49"/>
        <v>20000</v>
      </c>
      <c r="P323" s="30"/>
      <c r="Q323" s="83"/>
      <c r="R323" s="83"/>
    </row>
    <row r="324" spans="1:257" s="59" customFormat="1" ht="18" customHeight="1">
      <c r="A324" s="54"/>
      <c r="B324" s="54"/>
      <c r="C324" s="54"/>
      <c r="D324" s="54"/>
      <c r="E324" s="54"/>
      <c r="F324" s="54"/>
      <c r="G324" s="54"/>
      <c r="H324" s="54"/>
      <c r="I324" s="55"/>
      <c r="J324" s="56" t="s">
        <v>313</v>
      </c>
      <c r="K324" s="57"/>
      <c r="L324" s="57"/>
      <c r="M324" s="170">
        <f>M325</f>
        <v>20000</v>
      </c>
      <c r="N324" s="170">
        <f t="shared" si="63"/>
        <v>0</v>
      </c>
      <c r="O324" s="170">
        <f t="shared" si="49"/>
        <v>20000</v>
      </c>
      <c r="P324" s="58"/>
      <c r="Q324" s="83"/>
      <c r="R324" s="83"/>
      <c r="S324" s="2"/>
      <c r="T324" s="2"/>
    </row>
    <row r="325" spans="1:257" s="36" customFormat="1" ht="15.75">
      <c r="I325" s="35">
        <v>3</v>
      </c>
      <c r="J325" s="36" t="s">
        <v>10</v>
      </c>
      <c r="K325" s="37" t="e">
        <f>#REF!+K326</f>
        <v>#REF!</v>
      </c>
      <c r="L325" s="37"/>
      <c r="M325" s="171">
        <f>+M326</f>
        <v>20000</v>
      </c>
      <c r="N325" s="171">
        <f t="shared" si="63"/>
        <v>0</v>
      </c>
      <c r="O325" s="171">
        <f t="shared" si="49"/>
        <v>20000</v>
      </c>
      <c r="P325" s="38" t="e">
        <f>M325/K325*100</f>
        <v>#REF!</v>
      </c>
      <c r="Q325" s="38"/>
      <c r="R325" s="38"/>
    </row>
    <row r="326" spans="1:257" s="36" customFormat="1" ht="15.75">
      <c r="I326" s="35">
        <v>36</v>
      </c>
      <c r="J326" s="36" t="s">
        <v>119</v>
      </c>
      <c r="K326" s="37" t="e">
        <f>#REF!</f>
        <v>#REF!</v>
      </c>
      <c r="L326" s="37"/>
      <c r="M326" s="171">
        <v>20000</v>
      </c>
      <c r="N326" s="171">
        <v>0</v>
      </c>
      <c r="O326" s="171">
        <f t="shared" si="49"/>
        <v>20000</v>
      </c>
      <c r="P326" s="38" t="e">
        <f>M326/K326*100</f>
        <v>#REF!</v>
      </c>
      <c r="Q326" s="38"/>
      <c r="R326" s="38"/>
    </row>
    <row r="327" spans="1:257" s="43" customFormat="1" hidden="1">
      <c r="M327" s="187"/>
      <c r="N327" s="189"/>
      <c r="O327" s="189"/>
    </row>
    <row r="328" spans="1:257" s="43" customFormat="1" ht="15.75">
      <c r="I328" s="263" t="s">
        <v>291</v>
      </c>
      <c r="J328" s="61" t="s">
        <v>290</v>
      </c>
      <c r="K328" s="62" t="e">
        <f>K331</f>
        <v>#REF!</v>
      </c>
      <c r="L328" s="62"/>
      <c r="M328" s="186">
        <f>M329</f>
        <v>100000</v>
      </c>
      <c r="N328" s="186">
        <f>N331</f>
        <v>0</v>
      </c>
      <c r="O328" s="186">
        <f t="shared" ref="O328:O338" si="64">M328+N328</f>
        <v>100000</v>
      </c>
    </row>
    <row r="329" spans="1:257" s="43" customFormat="1" ht="15.75">
      <c r="I329" s="114" t="s">
        <v>63</v>
      </c>
      <c r="J329" s="115"/>
      <c r="K329" s="116"/>
      <c r="L329" s="116"/>
      <c r="M329" s="168">
        <f>M330</f>
        <v>100000</v>
      </c>
      <c r="N329" s="168">
        <f t="shared" ref="N329:N331" si="65">N330</f>
        <v>0</v>
      </c>
      <c r="O329" s="168">
        <f t="shared" si="64"/>
        <v>100000</v>
      </c>
    </row>
    <row r="330" spans="1:257" s="43" customFormat="1" ht="15.75">
      <c r="I330" s="55"/>
      <c r="J330" s="56" t="s">
        <v>313</v>
      </c>
      <c r="K330" s="57"/>
      <c r="L330" s="57"/>
      <c r="M330" s="170">
        <f>M331</f>
        <v>100000</v>
      </c>
      <c r="N330" s="170">
        <f t="shared" si="65"/>
        <v>0</v>
      </c>
      <c r="O330" s="170">
        <f t="shared" si="64"/>
        <v>100000</v>
      </c>
    </row>
    <row r="331" spans="1:257" s="43" customFormat="1" ht="15.75">
      <c r="I331" s="35">
        <v>3</v>
      </c>
      <c r="J331" s="36" t="s">
        <v>10</v>
      </c>
      <c r="K331" s="37" t="e">
        <f>#REF!+K332</f>
        <v>#REF!</v>
      </c>
      <c r="L331" s="37"/>
      <c r="M331" s="171">
        <f>+M332</f>
        <v>100000</v>
      </c>
      <c r="N331" s="171">
        <f t="shared" si="65"/>
        <v>0</v>
      </c>
      <c r="O331" s="171">
        <f t="shared" si="64"/>
        <v>100000</v>
      </c>
    </row>
    <row r="332" spans="1:257" s="43" customFormat="1" ht="15.75">
      <c r="I332" s="35">
        <v>36</v>
      </c>
      <c r="J332" s="36" t="s">
        <v>119</v>
      </c>
      <c r="K332" s="37" t="e">
        <f>#REF!</f>
        <v>#REF!</v>
      </c>
      <c r="L332" s="37"/>
      <c r="M332" s="171">
        <v>100000</v>
      </c>
      <c r="N332" s="171">
        <v>0</v>
      </c>
      <c r="O332" s="171">
        <f t="shared" si="64"/>
        <v>100000</v>
      </c>
    </row>
    <row r="333" spans="1:257" s="2" customFormat="1" ht="18" customHeight="1">
      <c r="A333" s="46"/>
      <c r="B333" s="46"/>
      <c r="C333" s="46"/>
      <c r="D333" s="46"/>
      <c r="E333" s="46"/>
      <c r="F333" s="46"/>
      <c r="G333" s="46"/>
      <c r="H333" s="46"/>
      <c r="I333" s="22" t="s">
        <v>64</v>
      </c>
      <c r="J333" s="22" t="s">
        <v>65</v>
      </c>
      <c r="K333" s="23" t="e">
        <f>K334</f>
        <v>#REF!</v>
      </c>
      <c r="L333" s="23"/>
      <c r="M333" s="166">
        <f>M334</f>
        <v>19908.419999999998</v>
      </c>
      <c r="N333" s="166">
        <f>N334</f>
        <v>0</v>
      </c>
      <c r="O333" s="166">
        <f t="shared" si="64"/>
        <v>19908.419999999998</v>
      </c>
      <c r="P333" s="24" t="e">
        <f>M333/K333*100</f>
        <v>#REF!</v>
      </c>
      <c r="Q333" s="83"/>
      <c r="R333" s="83"/>
    </row>
    <row r="334" spans="1:257" s="2" customFormat="1" ht="15.75">
      <c r="A334" s="18"/>
      <c r="B334" s="18"/>
      <c r="C334" s="18"/>
      <c r="D334" s="18"/>
      <c r="E334" s="18"/>
      <c r="F334" s="18"/>
      <c r="G334" s="18"/>
      <c r="H334" s="18"/>
      <c r="I334" s="25" t="s">
        <v>66</v>
      </c>
      <c r="J334" s="25" t="s">
        <v>67</v>
      </c>
      <c r="K334" s="16" t="e">
        <f>K337</f>
        <v>#REF!</v>
      </c>
      <c r="L334" s="16"/>
      <c r="M334" s="167">
        <f>M335</f>
        <v>19908.419999999998</v>
      </c>
      <c r="N334" s="167">
        <f>N337</f>
        <v>0</v>
      </c>
      <c r="O334" s="167">
        <f t="shared" si="64"/>
        <v>19908.419999999998</v>
      </c>
      <c r="P334" s="26" t="e">
        <f>M334/K334*100</f>
        <v>#REF!</v>
      </c>
      <c r="Q334" s="83"/>
      <c r="R334" s="83"/>
    </row>
    <row r="335" spans="1:257" s="2" customFormat="1" ht="15.75">
      <c r="A335" s="45"/>
      <c r="B335" s="45"/>
      <c r="C335" s="45"/>
      <c r="D335" s="45"/>
      <c r="E335" s="45"/>
      <c r="F335" s="45"/>
      <c r="G335" s="45"/>
      <c r="H335" s="45"/>
      <c r="I335" s="114" t="s">
        <v>109</v>
      </c>
      <c r="J335" s="115"/>
      <c r="K335" s="116"/>
      <c r="L335" s="116"/>
      <c r="M335" s="168">
        <f>M336</f>
        <v>19908.419999999998</v>
      </c>
      <c r="N335" s="168">
        <f>N336</f>
        <v>0</v>
      </c>
      <c r="O335" s="168">
        <f t="shared" si="64"/>
        <v>19908.419999999998</v>
      </c>
      <c r="P335" s="30"/>
      <c r="Q335" s="83"/>
      <c r="R335" s="83"/>
    </row>
    <row r="336" spans="1:257" s="59" customFormat="1" ht="17.25" customHeight="1">
      <c r="A336" s="54"/>
      <c r="B336" s="54"/>
      <c r="C336" s="54"/>
      <c r="D336" s="54"/>
      <c r="E336" s="54"/>
      <c r="F336" s="54"/>
      <c r="G336" s="54"/>
      <c r="H336" s="54"/>
      <c r="I336" s="55"/>
      <c r="J336" s="56" t="s">
        <v>313</v>
      </c>
      <c r="K336" s="57"/>
      <c r="L336" s="57"/>
      <c r="M336" s="170">
        <f t="shared" ref="M336:N336" si="66">M337</f>
        <v>19908.419999999998</v>
      </c>
      <c r="N336" s="170">
        <f t="shared" si="66"/>
        <v>0</v>
      </c>
      <c r="O336" s="170">
        <f t="shared" si="64"/>
        <v>19908.419999999998</v>
      </c>
      <c r="P336" s="58"/>
      <c r="Q336" s="83"/>
      <c r="R336" s="83"/>
      <c r="S336" s="2"/>
      <c r="T336" s="2"/>
    </row>
    <row r="337" spans="1:18" s="36" customFormat="1" ht="15.75">
      <c r="I337" s="35">
        <v>5</v>
      </c>
      <c r="J337" s="36" t="s">
        <v>68</v>
      </c>
      <c r="K337" s="37" t="e">
        <f t="shared" ref="K337:N337" si="67">K338</f>
        <v>#REF!</v>
      </c>
      <c r="L337" s="37"/>
      <c r="M337" s="171">
        <f t="shared" si="67"/>
        <v>19908.419999999998</v>
      </c>
      <c r="N337" s="171">
        <f t="shared" si="67"/>
        <v>0</v>
      </c>
      <c r="O337" s="171">
        <f t="shared" si="64"/>
        <v>19908.419999999998</v>
      </c>
      <c r="P337" s="38" t="e">
        <f>M337/K337*100</f>
        <v>#REF!</v>
      </c>
      <c r="Q337" s="38"/>
      <c r="R337" s="38"/>
    </row>
    <row r="338" spans="1:18" s="36" customFormat="1" ht="15.75">
      <c r="I338" s="35">
        <v>51</v>
      </c>
      <c r="J338" s="36" t="s">
        <v>277</v>
      </c>
      <c r="K338" s="37" t="e">
        <f>#REF!</f>
        <v>#REF!</v>
      </c>
      <c r="L338" s="37"/>
      <c r="M338" s="171">
        <v>19908.419999999998</v>
      </c>
      <c r="N338" s="171">
        <v>0</v>
      </c>
      <c r="O338" s="171">
        <f t="shared" si="64"/>
        <v>19908.419999999998</v>
      </c>
      <c r="P338" s="38" t="e">
        <f>M338/K338*100</f>
        <v>#REF!</v>
      </c>
      <c r="Q338" s="38"/>
      <c r="R338" s="38"/>
    </row>
    <row r="339" spans="1:18" s="36" customFormat="1" ht="15.75" hidden="1">
      <c r="I339" s="39"/>
      <c r="J339" s="40"/>
      <c r="K339" s="41"/>
      <c r="L339" s="41"/>
      <c r="M339" s="92"/>
      <c r="N339" s="91"/>
      <c r="O339" s="91"/>
      <c r="P339" s="42"/>
      <c r="Q339" s="42"/>
      <c r="R339" s="42"/>
    </row>
    <row r="340" spans="1:18" s="36" customFormat="1" ht="15.75" hidden="1">
      <c r="I340" s="35"/>
      <c r="K340" s="37"/>
      <c r="L340" s="37"/>
      <c r="M340" s="171"/>
      <c r="N340" s="208"/>
      <c r="O340" s="208"/>
      <c r="P340" s="38"/>
      <c r="Q340" s="38"/>
      <c r="R340" s="38"/>
    </row>
    <row r="341" spans="1:18" s="36" customFormat="1" ht="15.75" hidden="1">
      <c r="I341" s="39"/>
      <c r="J341" s="40"/>
      <c r="K341" s="41"/>
      <c r="L341" s="41"/>
      <c r="M341" s="92"/>
      <c r="N341" s="91"/>
      <c r="O341" s="91"/>
      <c r="P341" s="42"/>
      <c r="Q341" s="42"/>
      <c r="R341" s="42"/>
    </row>
    <row r="342" spans="1:18" s="36" customFormat="1" ht="15.75" hidden="1">
      <c r="I342" s="39"/>
      <c r="J342" s="40"/>
      <c r="K342" s="41"/>
      <c r="L342" s="41"/>
      <c r="M342" s="92"/>
      <c r="N342" s="91"/>
      <c r="O342" s="91"/>
      <c r="P342" s="42"/>
      <c r="Q342" s="42"/>
      <c r="R342" s="42"/>
    </row>
    <row r="343" spans="1:18" s="36" customFormat="1" ht="15.75" hidden="1">
      <c r="I343" s="39"/>
      <c r="J343" s="40"/>
      <c r="K343" s="41"/>
      <c r="L343" s="41"/>
      <c r="M343" s="92"/>
      <c r="N343" s="91"/>
      <c r="O343" s="91"/>
      <c r="P343" s="42"/>
      <c r="Q343" s="42"/>
      <c r="R343" s="42"/>
    </row>
    <row r="344" spans="1:18" s="2" customFormat="1" ht="15.75" hidden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189"/>
      <c r="N344" s="213"/>
      <c r="O344" s="213"/>
      <c r="P344" s="43"/>
      <c r="Q344" s="43"/>
      <c r="R344" s="43"/>
    </row>
    <row r="345" spans="1:18" s="36" customFormat="1" ht="15.75" hidden="1">
      <c r="I345" s="39"/>
      <c r="J345" s="40"/>
      <c r="K345" s="41"/>
      <c r="L345" s="41"/>
      <c r="M345" s="92"/>
      <c r="N345" s="91"/>
      <c r="O345" s="91"/>
      <c r="P345" s="42"/>
      <c r="Q345" s="42"/>
      <c r="R345" s="42"/>
    </row>
    <row r="346" spans="1:18" s="36" customFormat="1" ht="15.75" hidden="1">
      <c r="I346" s="35"/>
      <c r="K346" s="37"/>
      <c r="L346" s="37"/>
      <c r="M346" s="171"/>
      <c r="N346" s="208"/>
      <c r="O346" s="208"/>
      <c r="P346" s="38"/>
      <c r="Q346" s="38"/>
      <c r="R346" s="38"/>
    </row>
    <row r="347" spans="1:18" s="36" customFormat="1" ht="15.75" hidden="1">
      <c r="I347" s="39"/>
      <c r="J347" s="40"/>
      <c r="K347" s="41"/>
      <c r="L347" s="41"/>
      <c r="M347" s="92"/>
      <c r="N347" s="91"/>
      <c r="O347" s="91"/>
      <c r="P347" s="42"/>
      <c r="Q347" s="42"/>
      <c r="R347" s="42"/>
    </row>
    <row r="348" spans="1:18" s="36" customFormat="1" ht="15.75" hidden="1">
      <c r="I348" s="39"/>
      <c r="J348" s="40"/>
      <c r="K348" s="41"/>
      <c r="L348" s="41"/>
      <c r="M348" s="92"/>
      <c r="N348" s="91"/>
      <c r="O348" s="91"/>
      <c r="P348" s="42"/>
      <c r="Q348" s="42"/>
      <c r="R348" s="42"/>
    </row>
    <row r="349" spans="1:18" s="36" customFormat="1" ht="15.75" hidden="1">
      <c r="I349" s="39"/>
      <c r="J349" s="40"/>
      <c r="K349" s="41"/>
      <c r="L349" s="41"/>
      <c r="M349" s="92"/>
      <c r="N349" s="91"/>
      <c r="O349" s="91"/>
      <c r="P349" s="42"/>
      <c r="Q349" s="42"/>
      <c r="R349" s="42"/>
    </row>
    <row r="350" spans="1:18" s="2" customFormat="1" ht="15.75" hidden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189"/>
      <c r="N350" s="213"/>
      <c r="O350" s="213"/>
      <c r="P350" s="43"/>
      <c r="Q350" s="43"/>
      <c r="R350" s="43"/>
    </row>
    <row r="351" spans="1:18" s="2" customFormat="1" ht="31.5" customHeight="1">
      <c r="A351" s="18"/>
      <c r="B351" s="18"/>
      <c r="C351" s="18"/>
      <c r="D351" s="18"/>
      <c r="E351" s="18"/>
      <c r="F351" s="18"/>
      <c r="G351" s="18"/>
      <c r="H351" s="18"/>
      <c r="I351" s="25" t="s">
        <v>111</v>
      </c>
      <c r="J351" s="25" t="s">
        <v>69</v>
      </c>
      <c r="K351" s="16" t="e">
        <f>K352</f>
        <v>#REF!</v>
      </c>
      <c r="L351" s="16"/>
      <c r="M351" s="167">
        <f>M352</f>
        <v>159706.89000000001</v>
      </c>
      <c r="N351" s="167">
        <f>N352</f>
        <v>0</v>
      </c>
      <c r="O351" s="167">
        <f t="shared" ref="O351:O367" si="68">M351+N351</f>
        <v>159706.89000000001</v>
      </c>
      <c r="P351" s="26" t="e">
        <f>M351/K351*100</f>
        <v>#REF!</v>
      </c>
      <c r="Q351" s="83"/>
      <c r="R351" s="83"/>
    </row>
    <row r="352" spans="1:18" s="2" customFormat="1" ht="17.25" customHeight="1">
      <c r="A352" s="46"/>
      <c r="B352" s="46"/>
      <c r="C352" s="46"/>
      <c r="D352" s="46"/>
      <c r="E352" s="46"/>
      <c r="F352" s="46"/>
      <c r="G352" s="46"/>
      <c r="H352" s="46"/>
      <c r="I352" s="22" t="s">
        <v>70</v>
      </c>
      <c r="J352" s="22" t="s">
        <v>69</v>
      </c>
      <c r="K352" s="23" t="e">
        <f>K353+K363</f>
        <v>#REF!</v>
      </c>
      <c r="L352" s="23"/>
      <c r="M352" s="166">
        <f>M353+M363+M374+M379</f>
        <v>159706.89000000001</v>
      </c>
      <c r="N352" s="166">
        <f>N353+N363+N374+N379</f>
        <v>0</v>
      </c>
      <c r="O352" s="166">
        <f t="shared" si="68"/>
        <v>159706.89000000001</v>
      </c>
      <c r="P352" s="24" t="e">
        <f>M352/K352*100</f>
        <v>#REF!</v>
      </c>
      <c r="Q352" s="83"/>
      <c r="R352" s="83"/>
    </row>
    <row r="353" spans="1:20" s="2" customFormat="1" ht="15.75">
      <c r="A353" s="18"/>
      <c r="B353" s="18"/>
      <c r="C353" s="18"/>
      <c r="D353" s="18"/>
      <c r="E353" s="18"/>
      <c r="F353" s="18"/>
      <c r="G353" s="18"/>
      <c r="H353" s="18"/>
      <c r="I353" s="25" t="s">
        <v>71</v>
      </c>
      <c r="J353" s="25" t="s">
        <v>120</v>
      </c>
      <c r="K353" s="16" t="e">
        <f>#REF!</f>
        <v>#REF!</v>
      </c>
      <c r="L353" s="16"/>
      <c r="M353" s="167">
        <f>M354+M359</f>
        <v>93653.15</v>
      </c>
      <c r="N353" s="167">
        <f>N354+N359</f>
        <v>0</v>
      </c>
      <c r="O353" s="167">
        <f t="shared" si="68"/>
        <v>93653.15</v>
      </c>
      <c r="P353" s="26" t="e">
        <f>M353/K353*100</f>
        <v>#REF!</v>
      </c>
      <c r="Q353" s="83"/>
      <c r="R353" s="83"/>
    </row>
    <row r="354" spans="1:20" s="2" customFormat="1" ht="15.75">
      <c r="A354" s="45"/>
      <c r="B354" s="45"/>
      <c r="C354" s="45"/>
      <c r="D354" s="45"/>
      <c r="E354" s="45"/>
      <c r="F354" s="45"/>
      <c r="G354" s="45"/>
      <c r="H354" s="45"/>
      <c r="I354" s="114" t="s">
        <v>110</v>
      </c>
      <c r="J354" s="115"/>
      <c r="K354" s="116"/>
      <c r="L354" s="116"/>
      <c r="M354" s="168">
        <f>M355</f>
        <v>92373.15</v>
      </c>
      <c r="N354" s="168">
        <f>N355</f>
        <v>0</v>
      </c>
      <c r="O354" s="168">
        <f t="shared" si="68"/>
        <v>92373.15</v>
      </c>
      <c r="P354" s="30"/>
      <c r="Q354" s="83"/>
      <c r="R354" s="83"/>
    </row>
    <row r="355" spans="1:20" s="59" customFormat="1" ht="17.25" customHeight="1">
      <c r="A355" s="54"/>
      <c r="B355" s="54"/>
      <c r="C355" s="54"/>
      <c r="D355" s="54"/>
      <c r="E355" s="54"/>
      <c r="F355" s="54"/>
      <c r="G355" s="54"/>
      <c r="H355" s="54"/>
      <c r="I355" s="55"/>
      <c r="J355" s="56" t="s">
        <v>313</v>
      </c>
      <c r="K355" s="57"/>
      <c r="L355" s="57"/>
      <c r="M355" s="170">
        <f t="shared" ref="M355:N355" si="69">M356</f>
        <v>92373.15</v>
      </c>
      <c r="N355" s="170">
        <f t="shared" si="69"/>
        <v>0</v>
      </c>
      <c r="O355" s="170">
        <f t="shared" si="68"/>
        <v>92373.15</v>
      </c>
      <c r="P355" s="58"/>
      <c r="Q355" s="83"/>
      <c r="R355" s="83"/>
      <c r="S355" s="2"/>
      <c r="T355" s="2"/>
    </row>
    <row r="356" spans="1:20" s="36" customFormat="1" ht="15.75">
      <c r="I356" s="35">
        <v>3</v>
      </c>
      <c r="J356" s="36" t="s">
        <v>10</v>
      </c>
      <c r="K356" s="37" t="e">
        <f>K357</f>
        <v>#REF!</v>
      </c>
      <c r="L356" s="37"/>
      <c r="M356" s="171">
        <f>M357+M358</f>
        <v>92373.15</v>
      </c>
      <c r="N356" s="171">
        <f>N357+N358</f>
        <v>0</v>
      </c>
      <c r="O356" s="171">
        <f t="shared" si="68"/>
        <v>92373.15</v>
      </c>
      <c r="P356" s="38" t="e">
        <f>M356/K356*100</f>
        <v>#REF!</v>
      </c>
      <c r="Q356" s="234"/>
      <c r="R356" s="38"/>
    </row>
    <row r="357" spans="1:20" s="36" customFormat="1" ht="31.5">
      <c r="I357" s="35">
        <v>37</v>
      </c>
      <c r="J357" s="36" t="s">
        <v>19</v>
      </c>
      <c r="K357" s="37" t="e">
        <f>#REF!</f>
        <v>#REF!</v>
      </c>
      <c r="L357" s="37"/>
      <c r="M357" s="171">
        <v>88373.15</v>
      </c>
      <c r="N357" s="171">
        <v>0</v>
      </c>
      <c r="O357" s="171">
        <f t="shared" si="68"/>
        <v>88373.15</v>
      </c>
      <c r="P357" s="38" t="e">
        <f>M357/K357*100</f>
        <v>#REF!</v>
      </c>
      <c r="Q357" s="38"/>
      <c r="R357" s="38"/>
    </row>
    <row r="358" spans="1:20" s="36" customFormat="1" ht="15.75">
      <c r="I358" s="35">
        <v>38</v>
      </c>
      <c r="J358" s="36" t="s">
        <v>276</v>
      </c>
      <c r="K358" s="37"/>
      <c r="L358" s="37"/>
      <c r="M358" s="171">
        <v>4000</v>
      </c>
      <c r="N358" s="171">
        <v>0</v>
      </c>
      <c r="O358" s="171">
        <f t="shared" si="68"/>
        <v>4000</v>
      </c>
      <c r="P358" s="38"/>
      <c r="Q358" s="38"/>
      <c r="R358" s="38"/>
    </row>
    <row r="359" spans="1:20" s="2" customFormat="1" ht="15.75">
      <c r="A359" s="45"/>
      <c r="B359" s="45"/>
      <c r="C359" s="45"/>
      <c r="D359" s="45"/>
      <c r="E359" s="45"/>
      <c r="F359" s="45"/>
      <c r="G359" s="45"/>
      <c r="H359" s="45"/>
      <c r="I359" s="114" t="s">
        <v>110</v>
      </c>
      <c r="J359" s="115"/>
      <c r="K359" s="116"/>
      <c r="L359" s="116"/>
      <c r="M359" s="168">
        <f>M360</f>
        <v>1280</v>
      </c>
      <c r="N359" s="168">
        <f>N360</f>
        <v>0</v>
      </c>
      <c r="O359" s="168">
        <f t="shared" si="68"/>
        <v>1280</v>
      </c>
      <c r="P359" s="30"/>
      <c r="Q359" s="83"/>
      <c r="R359" s="83"/>
    </row>
    <row r="360" spans="1:20" s="59" customFormat="1" ht="17.25" customHeight="1">
      <c r="A360" s="54"/>
      <c r="B360" s="54"/>
      <c r="C360" s="54"/>
      <c r="D360" s="54"/>
      <c r="E360" s="54"/>
      <c r="F360" s="54"/>
      <c r="G360" s="54"/>
      <c r="H360" s="54"/>
      <c r="I360" s="55"/>
      <c r="J360" s="56" t="s">
        <v>314</v>
      </c>
      <c r="K360" s="57"/>
      <c r="L360" s="57"/>
      <c r="M360" s="170">
        <f t="shared" ref="M360:N361" si="70">M361</f>
        <v>1280</v>
      </c>
      <c r="N360" s="170">
        <f t="shared" si="70"/>
        <v>0</v>
      </c>
      <c r="O360" s="170">
        <f t="shared" si="68"/>
        <v>1280</v>
      </c>
      <c r="P360" s="58"/>
      <c r="Q360" s="83"/>
      <c r="R360" s="83"/>
      <c r="S360" s="2"/>
      <c r="T360" s="2"/>
    </row>
    <row r="361" spans="1:20" s="36" customFormat="1" ht="15.75">
      <c r="I361" s="35">
        <v>3</v>
      </c>
      <c r="J361" s="36" t="s">
        <v>10</v>
      </c>
      <c r="K361" s="37" t="e">
        <f>K362</f>
        <v>#REF!</v>
      </c>
      <c r="L361" s="37"/>
      <c r="M361" s="171">
        <f t="shared" si="70"/>
        <v>1280</v>
      </c>
      <c r="N361" s="171">
        <f t="shared" si="70"/>
        <v>0</v>
      </c>
      <c r="O361" s="171">
        <f t="shared" si="68"/>
        <v>1280</v>
      </c>
      <c r="P361" s="38" t="e">
        <f>M361/K361*100</f>
        <v>#REF!</v>
      </c>
      <c r="Q361" s="38"/>
      <c r="R361" s="38"/>
    </row>
    <row r="362" spans="1:20" s="36" customFormat="1" ht="18" customHeight="1">
      <c r="I362" s="35">
        <v>37</v>
      </c>
      <c r="J362" s="36" t="s">
        <v>126</v>
      </c>
      <c r="K362" s="37" t="e">
        <f>#REF!</f>
        <v>#REF!</v>
      </c>
      <c r="L362" s="37"/>
      <c r="M362" s="171">
        <v>1280</v>
      </c>
      <c r="N362" s="171">
        <v>0</v>
      </c>
      <c r="O362" s="171">
        <f t="shared" si="68"/>
        <v>1280</v>
      </c>
      <c r="P362" s="38" t="e">
        <f>M362/K362*100</f>
        <v>#REF!</v>
      </c>
      <c r="Q362" s="38"/>
      <c r="R362" s="38"/>
    </row>
    <row r="363" spans="1:20" s="36" customFormat="1" ht="15.75">
      <c r="A363" s="18"/>
      <c r="B363" s="18"/>
      <c r="C363" s="18"/>
      <c r="D363" s="18"/>
      <c r="E363" s="18"/>
      <c r="F363" s="18"/>
      <c r="G363" s="18"/>
      <c r="H363" s="18"/>
      <c r="I363" s="25" t="s">
        <v>72</v>
      </c>
      <c r="J363" s="25" t="s">
        <v>73</v>
      </c>
      <c r="K363" s="16" t="e">
        <f>K366</f>
        <v>#REF!</v>
      </c>
      <c r="L363" s="16"/>
      <c r="M363" s="167">
        <f>M364</f>
        <v>5053.74</v>
      </c>
      <c r="N363" s="167">
        <f>N364</f>
        <v>0</v>
      </c>
      <c r="O363" s="167">
        <f t="shared" si="68"/>
        <v>5053.74</v>
      </c>
      <c r="P363" s="26" t="e">
        <f>M363/K363*100</f>
        <v>#REF!</v>
      </c>
      <c r="Q363" s="83"/>
      <c r="R363" s="83"/>
    </row>
    <row r="364" spans="1:20" s="36" customFormat="1" ht="15.75">
      <c r="A364" s="45"/>
      <c r="B364" s="45"/>
      <c r="C364" s="45"/>
      <c r="D364" s="45"/>
      <c r="E364" s="45"/>
      <c r="F364" s="45"/>
      <c r="G364" s="45"/>
      <c r="H364" s="45"/>
      <c r="I364" s="114" t="s">
        <v>74</v>
      </c>
      <c r="J364" s="115"/>
      <c r="K364" s="116"/>
      <c r="L364" s="116"/>
      <c r="M364" s="168">
        <f>M365</f>
        <v>5053.74</v>
      </c>
      <c r="N364" s="168">
        <f t="shared" ref="N364" si="71">N365</f>
        <v>0</v>
      </c>
      <c r="O364" s="168">
        <f t="shared" si="68"/>
        <v>5053.74</v>
      </c>
      <c r="P364" s="30"/>
      <c r="Q364" s="83"/>
      <c r="R364" s="83"/>
    </row>
    <row r="365" spans="1:20" s="59" customFormat="1" ht="18.75" customHeight="1">
      <c r="A365" s="54"/>
      <c r="B365" s="54"/>
      <c r="C365" s="54"/>
      <c r="D365" s="54"/>
      <c r="E365" s="54"/>
      <c r="F365" s="54"/>
      <c r="G365" s="54"/>
      <c r="H365" s="54"/>
      <c r="I365" s="55"/>
      <c r="J365" s="56" t="s">
        <v>313</v>
      </c>
      <c r="K365" s="57"/>
      <c r="L365" s="57"/>
      <c r="M365" s="170">
        <f t="shared" ref="M365:N366" si="72">M366</f>
        <v>5053.74</v>
      </c>
      <c r="N365" s="170">
        <f t="shared" si="72"/>
        <v>0</v>
      </c>
      <c r="O365" s="170">
        <f t="shared" si="68"/>
        <v>5053.74</v>
      </c>
      <c r="P365" s="58"/>
      <c r="Q365" s="83"/>
      <c r="R365" s="83"/>
      <c r="S365" s="2"/>
      <c r="T365" s="2"/>
    </row>
    <row r="366" spans="1:20" s="36" customFormat="1" ht="15.75">
      <c r="I366" s="35">
        <v>3</v>
      </c>
      <c r="J366" s="36" t="s">
        <v>10</v>
      </c>
      <c r="K366" s="37" t="e">
        <f>K367</f>
        <v>#REF!</v>
      </c>
      <c r="L366" s="37"/>
      <c r="M366" s="171">
        <f t="shared" si="72"/>
        <v>5053.74</v>
      </c>
      <c r="N366" s="171">
        <f t="shared" si="72"/>
        <v>0</v>
      </c>
      <c r="O366" s="171">
        <f t="shared" si="68"/>
        <v>5053.74</v>
      </c>
      <c r="P366" s="38" t="e">
        <f>M366/K366*100</f>
        <v>#REF!</v>
      </c>
      <c r="Q366" s="38"/>
      <c r="R366" s="38"/>
    </row>
    <row r="367" spans="1:20" s="36" customFormat="1" ht="15.75">
      <c r="I367" s="35">
        <v>38</v>
      </c>
      <c r="J367" s="36" t="s">
        <v>276</v>
      </c>
      <c r="K367" s="37" t="e">
        <f>#REF!</f>
        <v>#REF!</v>
      </c>
      <c r="L367" s="37"/>
      <c r="M367" s="171">
        <v>5053.74</v>
      </c>
      <c r="N367" s="171">
        <v>0</v>
      </c>
      <c r="O367" s="171">
        <f t="shared" si="68"/>
        <v>5053.74</v>
      </c>
      <c r="P367" s="38" t="e">
        <f>M367/K367*100</f>
        <v>#REF!</v>
      </c>
      <c r="Q367" s="38"/>
      <c r="R367" s="38"/>
    </row>
    <row r="368" spans="1:20" s="36" customFormat="1" ht="15.75" hidden="1">
      <c r="I368" s="39"/>
      <c r="J368" s="40"/>
      <c r="K368" s="41"/>
      <c r="L368" s="41"/>
      <c r="M368" s="109"/>
      <c r="N368" s="92"/>
      <c r="O368" s="92"/>
      <c r="P368" s="42"/>
      <c r="Q368" s="42"/>
      <c r="R368" s="42"/>
    </row>
    <row r="369" spans="1:20" s="36" customFormat="1" ht="15.75" hidden="1">
      <c r="I369" s="39"/>
      <c r="J369" s="40"/>
      <c r="K369" s="41"/>
      <c r="L369" s="41"/>
      <c r="M369" s="109"/>
      <c r="N369" s="92"/>
      <c r="O369" s="92"/>
      <c r="P369" s="42"/>
      <c r="Q369" s="42"/>
      <c r="R369" s="42"/>
    </row>
    <row r="370" spans="1:20" s="36" customFormat="1" ht="15.75" hidden="1">
      <c r="I370" s="39"/>
      <c r="J370" s="40"/>
      <c r="K370" s="41"/>
      <c r="L370" s="41"/>
      <c r="M370" s="109"/>
      <c r="N370" s="92"/>
      <c r="O370" s="92"/>
      <c r="P370" s="42"/>
      <c r="Q370" s="42"/>
      <c r="R370" s="42"/>
    </row>
    <row r="371" spans="1:20" s="36" customFormat="1" ht="15.75" hidden="1">
      <c r="I371" s="35"/>
      <c r="K371" s="37"/>
      <c r="L371" s="37"/>
      <c r="M371" s="172"/>
      <c r="N371" s="171"/>
      <c r="O371" s="171"/>
      <c r="P371" s="38"/>
      <c r="Q371" s="38"/>
      <c r="R371" s="38"/>
    </row>
    <row r="372" spans="1:20" s="36" customFormat="1" ht="15.75" hidden="1">
      <c r="I372" s="35"/>
      <c r="K372" s="37"/>
      <c r="L372" s="37"/>
      <c r="M372" s="172"/>
      <c r="N372" s="207"/>
      <c r="O372" s="207"/>
      <c r="P372" s="38"/>
      <c r="Q372" s="38"/>
      <c r="R372" s="38"/>
    </row>
    <row r="373" spans="1:20" s="36" customFormat="1" ht="15.75" hidden="1">
      <c r="I373" s="39"/>
      <c r="J373" s="40"/>
      <c r="K373" s="41"/>
      <c r="L373" s="41"/>
      <c r="M373" s="109"/>
      <c r="N373" s="92"/>
      <c r="O373" s="92"/>
      <c r="P373" s="42"/>
      <c r="Q373" s="42"/>
      <c r="R373" s="42"/>
    </row>
    <row r="374" spans="1:20" s="36" customFormat="1" ht="15.75">
      <c r="A374" s="18"/>
      <c r="B374" s="18"/>
      <c r="C374" s="18"/>
      <c r="D374" s="18"/>
      <c r="E374" s="18"/>
      <c r="F374" s="18"/>
      <c r="G374" s="18"/>
      <c r="H374" s="18"/>
      <c r="I374" s="25" t="s">
        <v>151</v>
      </c>
      <c r="J374" s="25" t="s">
        <v>249</v>
      </c>
      <c r="K374" s="16" t="e">
        <f>K377</f>
        <v>#REF!</v>
      </c>
      <c r="L374" s="16"/>
      <c r="M374" s="167">
        <f t="shared" ref="M374:N377" si="73">M375</f>
        <v>41000</v>
      </c>
      <c r="N374" s="167">
        <f t="shared" si="73"/>
        <v>0</v>
      </c>
      <c r="O374" s="167">
        <f t="shared" ref="O374:O393" si="74">M374+N374</f>
        <v>41000</v>
      </c>
      <c r="P374" s="26" t="e">
        <f>M374/K374*100</f>
        <v>#REF!</v>
      </c>
      <c r="Q374" s="83"/>
      <c r="R374" s="83"/>
    </row>
    <row r="375" spans="1:20" s="36" customFormat="1" ht="15.75">
      <c r="A375" s="45"/>
      <c r="B375" s="45"/>
      <c r="C375" s="45"/>
      <c r="D375" s="45"/>
      <c r="E375" s="45"/>
      <c r="F375" s="45"/>
      <c r="G375" s="45"/>
      <c r="H375" s="45"/>
      <c r="I375" s="114" t="s">
        <v>74</v>
      </c>
      <c r="J375" s="115"/>
      <c r="K375" s="116"/>
      <c r="L375" s="116"/>
      <c r="M375" s="168">
        <f t="shared" si="73"/>
        <v>41000</v>
      </c>
      <c r="N375" s="168">
        <f t="shared" si="73"/>
        <v>0</v>
      </c>
      <c r="O375" s="168">
        <f t="shared" si="74"/>
        <v>41000</v>
      </c>
      <c r="P375" s="30"/>
      <c r="Q375" s="83"/>
      <c r="R375" s="83"/>
    </row>
    <row r="376" spans="1:20" s="59" customFormat="1" ht="18.75" customHeight="1">
      <c r="A376" s="54"/>
      <c r="B376" s="54"/>
      <c r="C376" s="54"/>
      <c r="D376" s="54"/>
      <c r="E376" s="54"/>
      <c r="F376" s="54"/>
      <c r="G376" s="54"/>
      <c r="H376" s="54"/>
      <c r="I376" s="55"/>
      <c r="J376" s="56" t="s">
        <v>314</v>
      </c>
      <c r="K376" s="57"/>
      <c r="L376" s="57"/>
      <c r="M376" s="170">
        <f t="shared" si="73"/>
        <v>41000</v>
      </c>
      <c r="N376" s="170">
        <f t="shared" si="73"/>
        <v>0</v>
      </c>
      <c r="O376" s="170">
        <f t="shared" si="74"/>
        <v>41000</v>
      </c>
      <c r="P376" s="58"/>
      <c r="Q376" s="83"/>
      <c r="R376" s="83"/>
      <c r="S376" s="2"/>
      <c r="T376" s="2"/>
    </row>
    <row r="377" spans="1:20" s="36" customFormat="1" ht="15.75">
      <c r="I377" s="35">
        <v>3</v>
      </c>
      <c r="J377" s="36" t="s">
        <v>10</v>
      </c>
      <c r="K377" s="37" t="e">
        <f>K378</f>
        <v>#REF!</v>
      </c>
      <c r="L377" s="37"/>
      <c r="M377" s="171">
        <f t="shared" si="73"/>
        <v>41000</v>
      </c>
      <c r="N377" s="171">
        <f t="shared" si="73"/>
        <v>0</v>
      </c>
      <c r="O377" s="171">
        <f t="shared" si="74"/>
        <v>41000</v>
      </c>
      <c r="P377" s="38" t="e">
        <f>M377/K377*100</f>
        <v>#REF!</v>
      </c>
      <c r="Q377" s="38"/>
      <c r="R377" s="38"/>
    </row>
    <row r="378" spans="1:20" s="36" customFormat="1" ht="15.75">
      <c r="I378" s="35">
        <v>31</v>
      </c>
      <c r="J378" s="36" t="s">
        <v>16</v>
      </c>
      <c r="K378" s="37" t="e">
        <f>#REF!</f>
        <v>#REF!</v>
      </c>
      <c r="L378" s="37"/>
      <c r="M378" s="172">
        <v>41000</v>
      </c>
      <c r="N378" s="172">
        <v>0</v>
      </c>
      <c r="O378" s="172">
        <f t="shared" si="74"/>
        <v>41000</v>
      </c>
      <c r="P378" s="38" t="e">
        <f>M378/K378*100</f>
        <v>#REF!</v>
      </c>
      <c r="Q378" s="38"/>
      <c r="R378" s="38"/>
    </row>
    <row r="379" spans="1:20" s="36" customFormat="1" ht="15.75">
      <c r="I379" s="126" t="s">
        <v>179</v>
      </c>
      <c r="J379" s="125" t="s">
        <v>180</v>
      </c>
      <c r="K379" s="127"/>
      <c r="L379" s="127"/>
      <c r="M379" s="190">
        <f>M380</f>
        <v>20000</v>
      </c>
      <c r="N379" s="190">
        <f>N380</f>
        <v>0</v>
      </c>
      <c r="O379" s="190">
        <f t="shared" si="74"/>
        <v>20000</v>
      </c>
      <c r="P379" s="42"/>
      <c r="Q379" s="42"/>
      <c r="R379" s="42"/>
    </row>
    <row r="380" spans="1:20" s="36" customFormat="1" ht="15.75">
      <c r="I380" s="371" t="s">
        <v>163</v>
      </c>
      <c r="J380" s="371"/>
      <c r="K380" s="275"/>
      <c r="L380" s="275"/>
      <c r="M380" s="276">
        <f>M381+M384</f>
        <v>20000</v>
      </c>
      <c r="N380" s="276">
        <f>N381+N384</f>
        <v>0</v>
      </c>
      <c r="O380" s="276">
        <f t="shared" si="74"/>
        <v>20000</v>
      </c>
      <c r="P380" s="42"/>
      <c r="Q380" s="42"/>
      <c r="R380" s="42"/>
    </row>
    <row r="381" spans="1:20" s="36" customFormat="1" ht="15.75" customHeight="1">
      <c r="I381" s="123"/>
      <c r="J381" s="123" t="s">
        <v>313</v>
      </c>
      <c r="K381" s="113"/>
      <c r="L381" s="113"/>
      <c r="M381" s="191">
        <f>SUM(M382)</f>
        <v>9292.02</v>
      </c>
      <c r="N381" s="191">
        <f>N382</f>
        <v>0</v>
      </c>
      <c r="O381" s="191">
        <f t="shared" si="74"/>
        <v>9292.02</v>
      </c>
      <c r="P381" s="42"/>
      <c r="Q381" s="42"/>
      <c r="R381" s="42"/>
    </row>
    <row r="382" spans="1:20" s="36" customFormat="1" ht="15.75">
      <c r="I382" s="35">
        <v>4</v>
      </c>
      <c r="J382" s="36" t="s">
        <v>11</v>
      </c>
      <c r="K382" s="37"/>
      <c r="L382" s="37"/>
      <c r="M382" s="171">
        <f>SUM(M383)</f>
        <v>9292.02</v>
      </c>
      <c r="N382" s="171">
        <f>N383</f>
        <v>0</v>
      </c>
      <c r="O382" s="171">
        <f t="shared" si="74"/>
        <v>9292.02</v>
      </c>
      <c r="P382" s="42"/>
      <c r="Q382" s="42"/>
      <c r="R382" s="42"/>
    </row>
    <row r="383" spans="1:20" s="36" customFormat="1" ht="15.75">
      <c r="I383" s="35">
        <v>42</v>
      </c>
      <c r="J383" s="36" t="s">
        <v>20</v>
      </c>
      <c r="K383" s="41"/>
      <c r="L383" s="41"/>
      <c r="M383" s="171">
        <v>9292.02</v>
      </c>
      <c r="N383" s="171">
        <v>0</v>
      </c>
      <c r="O383" s="171">
        <f t="shared" si="74"/>
        <v>9292.02</v>
      </c>
      <c r="P383" s="42"/>
      <c r="Q383" s="42"/>
      <c r="R383" s="42"/>
    </row>
    <row r="384" spans="1:20" s="36" customFormat="1" ht="34.5" customHeight="1">
      <c r="I384" s="123"/>
      <c r="J384" s="123" t="s">
        <v>324</v>
      </c>
      <c r="K384" s="113"/>
      <c r="L384" s="113"/>
      <c r="M384" s="191">
        <f>SUM(M385)</f>
        <v>10707.98</v>
      </c>
      <c r="N384" s="191">
        <f>N385</f>
        <v>0</v>
      </c>
      <c r="O384" s="191">
        <f t="shared" si="74"/>
        <v>10707.98</v>
      </c>
      <c r="P384" s="42"/>
      <c r="Q384" s="42"/>
      <c r="R384" s="42"/>
    </row>
    <row r="385" spans="1:20" s="36" customFormat="1" ht="15.75">
      <c r="I385" s="35">
        <v>4</v>
      </c>
      <c r="J385" s="36" t="s">
        <v>11</v>
      </c>
      <c r="K385" s="37"/>
      <c r="L385" s="37"/>
      <c r="M385" s="171">
        <f>SUM(M386)</f>
        <v>10707.98</v>
      </c>
      <c r="N385" s="171">
        <f>N386</f>
        <v>0</v>
      </c>
      <c r="O385" s="171">
        <f t="shared" si="74"/>
        <v>10707.98</v>
      </c>
      <c r="P385" s="42"/>
      <c r="Q385" s="42"/>
      <c r="R385" s="42"/>
    </row>
    <row r="386" spans="1:20" s="36" customFormat="1" ht="15.75">
      <c r="I386" s="35">
        <v>42</v>
      </c>
      <c r="J386" s="36" t="s">
        <v>20</v>
      </c>
      <c r="K386" s="41"/>
      <c r="L386" s="41"/>
      <c r="M386" s="171">
        <v>10707.98</v>
      </c>
      <c r="N386" s="171">
        <v>0</v>
      </c>
      <c r="O386" s="171">
        <f t="shared" si="74"/>
        <v>10707.98</v>
      </c>
      <c r="P386" s="42"/>
      <c r="Q386" s="42"/>
      <c r="R386" s="42"/>
    </row>
    <row r="387" spans="1:20" s="36" customFormat="1" ht="31.5" customHeight="1">
      <c r="A387" s="18"/>
      <c r="B387" s="18"/>
      <c r="C387" s="18"/>
      <c r="D387" s="18"/>
      <c r="E387" s="18"/>
      <c r="F387" s="18"/>
      <c r="G387" s="18"/>
      <c r="H387" s="18"/>
      <c r="I387" s="25" t="s">
        <v>112</v>
      </c>
      <c r="J387" s="25" t="s">
        <v>75</v>
      </c>
      <c r="K387" s="16" t="e">
        <f>K388</f>
        <v>#REF!</v>
      </c>
      <c r="L387" s="16"/>
      <c r="M387" s="167">
        <f>M388</f>
        <v>96525</v>
      </c>
      <c r="N387" s="167">
        <f>N388</f>
        <v>0</v>
      </c>
      <c r="O387" s="167">
        <f t="shared" si="74"/>
        <v>96525</v>
      </c>
      <c r="P387" s="26" t="e">
        <f>M387/K387*100</f>
        <v>#REF!</v>
      </c>
      <c r="Q387" s="83"/>
      <c r="R387" s="83"/>
    </row>
    <row r="388" spans="1:20" s="2" customFormat="1" ht="19.5" customHeight="1">
      <c r="A388" s="46"/>
      <c r="B388" s="46"/>
      <c r="C388" s="46"/>
      <c r="D388" s="46"/>
      <c r="E388" s="46"/>
      <c r="F388" s="46"/>
      <c r="G388" s="46"/>
      <c r="H388" s="46"/>
      <c r="I388" s="22" t="s">
        <v>114</v>
      </c>
      <c r="J388" s="22" t="s">
        <v>121</v>
      </c>
      <c r="K388" s="23" t="e">
        <f>K389+K404</f>
        <v>#REF!</v>
      </c>
      <c r="L388" s="23"/>
      <c r="M388" s="166">
        <f>M389+M404</f>
        <v>96525</v>
      </c>
      <c r="N388" s="166">
        <f>N389+N404</f>
        <v>0</v>
      </c>
      <c r="O388" s="166">
        <f t="shared" si="74"/>
        <v>96525</v>
      </c>
      <c r="P388" s="24" t="e">
        <f>M388/K388*100</f>
        <v>#REF!</v>
      </c>
      <c r="Q388" s="83"/>
      <c r="R388" s="83"/>
    </row>
    <row r="389" spans="1:20" s="2" customFormat="1" ht="15.75">
      <c r="A389" s="18"/>
      <c r="B389" s="18"/>
      <c r="C389" s="18"/>
      <c r="D389" s="18"/>
      <c r="E389" s="18"/>
      <c r="F389" s="18"/>
      <c r="G389" s="18"/>
      <c r="H389" s="18"/>
      <c r="I389" s="25" t="s">
        <v>115</v>
      </c>
      <c r="J389" s="25" t="s">
        <v>170</v>
      </c>
      <c r="K389" s="16" t="e">
        <f>K392</f>
        <v>#REF!</v>
      </c>
      <c r="L389" s="16"/>
      <c r="M389" s="167">
        <f>M390+M400</f>
        <v>6525</v>
      </c>
      <c r="N389" s="167">
        <f>N390+N400</f>
        <v>0</v>
      </c>
      <c r="O389" s="167">
        <f t="shared" si="74"/>
        <v>6525</v>
      </c>
      <c r="P389" s="26" t="e">
        <f>M389/K389*100</f>
        <v>#REF!</v>
      </c>
      <c r="Q389" s="83"/>
      <c r="R389" s="83"/>
    </row>
    <row r="390" spans="1:20" s="2" customFormat="1" ht="15.75">
      <c r="A390" s="45"/>
      <c r="B390" s="45"/>
      <c r="C390" s="45"/>
      <c r="D390" s="45"/>
      <c r="E390" s="45"/>
      <c r="F390" s="45"/>
      <c r="G390" s="45"/>
      <c r="H390" s="45"/>
      <c r="I390" s="114" t="s">
        <v>78</v>
      </c>
      <c r="J390" s="115"/>
      <c r="K390" s="116"/>
      <c r="L390" s="116"/>
      <c r="M390" s="168">
        <f>M391</f>
        <v>2700</v>
      </c>
      <c r="N390" s="168">
        <f t="shared" ref="N390" si="75">N391</f>
        <v>0</v>
      </c>
      <c r="O390" s="168">
        <f t="shared" si="74"/>
        <v>2700</v>
      </c>
      <c r="P390" s="30"/>
      <c r="Q390" s="83"/>
      <c r="R390" s="83"/>
    </row>
    <row r="391" spans="1:20" s="59" customFormat="1" ht="16.5" customHeight="1">
      <c r="A391" s="54"/>
      <c r="B391" s="54"/>
      <c r="C391" s="54"/>
      <c r="D391" s="54"/>
      <c r="E391" s="54"/>
      <c r="F391" s="54"/>
      <c r="G391" s="54"/>
      <c r="H391" s="54"/>
      <c r="I391" s="55"/>
      <c r="J391" s="56" t="s">
        <v>313</v>
      </c>
      <c r="K391" s="57"/>
      <c r="L391" s="57"/>
      <c r="M391" s="170">
        <f>M392</f>
        <v>2700</v>
      </c>
      <c r="N391" s="170">
        <f>N392</f>
        <v>0</v>
      </c>
      <c r="O391" s="170">
        <f t="shared" si="74"/>
        <v>2700</v>
      </c>
      <c r="P391" s="78"/>
      <c r="Q391" s="83"/>
      <c r="R391" s="83"/>
      <c r="S391" s="2"/>
      <c r="T391" s="2"/>
    </row>
    <row r="392" spans="1:20" s="36" customFormat="1" ht="15.75">
      <c r="I392" s="35">
        <v>4</v>
      </c>
      <c r="J392" s="36" t="s">
        <v>11</v>
      </c>
      <c r="K392" s="37" t="e">
        <f>K393</f>
        <v>#REF!</v>
      </c>
      <c r="L392" s="37"/>
      <c r="M392" s="171">
        <f>M393</f>
        <v>2700</v>
      </c>
      <c r="N392" s="171">
        <f>N393</f>
        <v>0</v>
      </c>
      <c r="O392" s="171">
        <f t="shared" si="74"/>
        <v>2700</v>
      </c>
      <c r="P392" s="76" t="e">
        <f>M392/K392*100</f>
        <v>#REF!</v>
      </c>
      <c r="Q392" s="38"/>
      <c r="R392" s="38"/>
    </row>
    <row r="393" spans="1:20" s="36" customFormat="1" ht="15.75">
      <c r="I393" s="35">
        <v>42</v>
      </c>
      <c r="J393" s="36" t="s">
        <v>20</v>
      </c>
      <c r="K393" s="37" t="e">
        <f>#REF!</f>
        <v>#REF!</v>
      </c>
      <c r="L393" s="37"/>
      <c r="M393" s="171">
        <v>2700</v>
      </c>
      <c r="N393" s="171">
        <v>0</v>
      </c>
      <c r="O393" s="171">
        <f t="shared" si="74"/>
        <v>2700</v>
      </c>
      <c r="P393" s="76" t="e">
        <f>M393/K393*100</f>
        <v>#REF!</v>
      </c>
      <c r="Q393" s="38"/>
      <c r="R393" s="38"/>
    </row>
    <row r="394" spans="1:20" s="36" customFormat="1" ht="15.75" hidden="1">
      <c r="I394" s="39"/>
      <c r="J394" s="40"/>
      <c r="K394" s="41"/>
      <c r="L394" s="41"/>
      <c r="M394" s="92"/>
      <c r="N394" s="92"/>
      <c r="O394" s="92"/>
      <c r="P394" s="77"/>
      <c r="Q394" s="42"/>
      <c r="R394" s="42"/>
    </row>
    <row r="395" spans="1:20" s="36" customFormat="1" ht="15.75" hidden="1">
      <c r="I395" s="39"/>
      <c r="J395" s="40"/>
      <c r="K395" s="41"/>
      <c r="L395" s="41"/>
      <c r="M395" s="92"/>
      <c r="N395" s="92"/>
      <c r="O395" s="92"/>
      <c r="P395" s="77"/>
      <c r="Q395" s="42"/>
      <c r="R395" s="42"/>
    </row>
    <row r="396" spans="1:20" s="36" customFormat="1" ht="15.75" hidden="1">
      <c r="I396" s="39"/>
      <c r="J396" s="40"/>
      <c r="K396" s="41"/>
      <c r="L396" s="41"/>
      <c r="M396" s="92"/>
      <c r="N396" s="92"/>
      <c r="O396" s="92"/>
      <c r="P396" s="77"/>
      <c r="Q396" s="42"/>
      <c r="R396" s="42"/>
    </row>
    <row r="397" spans="1:20" s="36" customFormat="1" ht="15.75" hidden="1">
      <c r="I397" s="39"/>
      <c r="J397" s="40"/>
      <c r="K397" s="41"/>
      <c r="L397" s="41"/>
      <c r="M397" s="92"/>
      <c r="N397" s="92"/>
      <c r="O397" s="92"/>
      <c r="P397" s="77"/>
      <c r="Q397" s="42"/>
      <c r="R397" s="42"/>
    </row>
    <row r="398" spans="1:20" s="36" customFormat="1" ht="15.75" hidden="1">
      <c r="I398" s="39"/>
      <c r="J398" s="40"/>
      <c r="K398" s="41"/>
      <c r="L398" s="41"/>
      <c r="M398" s="92"/>
      <c r="N398" s="92"/>
      <c r="O398" s="92"/>
      <c r="P398" s="77"/>
      <c r="Q398" s="42"/>
      <c r="R398" s="42"/>
    </row>
    <row r="399" spans="1:20" s="150" customFormat="1" ht="15.75">
      <c r="I399" s="150" t="s">
        <v>171</v>
      </c>
      <c r="J399" s="150" t="s">
        <v>172</v>
      </c>
      <c r="K399" s="151"/>
      <c r="L399" s="151"/>
      <c r="M399" s="192">
        <f t="shared" ref="M399:N401" si="76">M400</f>
        <v>3825</v>
      </c>
      <c r="N399" s="192">
        <f t="shared" si="76"/>
        <v>0</v>
      </c>
      <c r="O399" s="192">
        <f t="shared" ref="O399:O440" si="77">M399+N399</f>
        <v>3825</v>
      </c>
      <c r="P399" s="152"/>
      <c r="Q399" s="153"/>
      <c r="R399" s="153"/>
    </row>
    <row r="400" spans="1:20" s="221" customFormat="1" ht="15.75">
      <c r="I400" s="371" t="s">
        <v>78</v>
      </c>
      <c r="J400" s="371"/>
      <c r="K400" s="264"/>
      <c r="L400" s="264"/>
      <c r="M400" s="265">
        <f t="shared" si="76"/>
        <v>3825</v>
      </c>
      <c r="N400" s="265">
        <f t="shared" si="76"/>
        <v>0</v>
      </c>
      <c r="O400" s="265">
        <f t="shared" si="77"/>
        <v>3825</v>
      </c>
      <c r="P400" s="222"/>
      <c r="Q400" s="223"/>
      <c r="R400" s="223"/>
    </row>
    <row r="401" spans="1:20" s="202" customFormat="1" ht="15.75">
      <c r="J401" s="202" t="s">
        <v>313</v>
      </c>
      <c r="K401" s="215"/>
      <c r="L401" s="215"/>
      <c r="M401" s="218">
        <f t="shared" si="76"/>
        <v>3825</v>
      </c>
      <c r="N401" s="218">
        <f t="shared" si="76"/>
        <v>0</v>
      </c>
      <c r="O401" s="218">
        <f t="shared" si="77"/>
        <v>3825</v>
      </c>
      <c r="P401" s="219"/>
      <c r="Q401" s="220"/>
      <c r="R401" s="220"/>
    </row>
    <row r="402" spans="1:20" s="36" customFormat="1" ht="15.75">
      <c r="I402" s="35">
        <v>3</v>
      </c>
      <c r="J402" s="36" t="s">
        <v>10</v>
      </c>
      <c r="K402" s="37"/>
      <c r="L402" s="37"/>
      <c r="M402" s="171">
        <f>M403</f>
        <v>3825</v>
      </c>
      <c r="N402" s="171">
        <f>N403</f>
        <v>0</v>
      </c>
      <c r="O402" s="171">
        <f t="shared" si="77"/>
        <v>3825</v>
      </c>
      <c r="P402" s="77"/>
      <c r="Q402" s="42"/>
      <c r="R402" s="42"/>
    </row>
    <row r="403" spans="1:20" s="36" customFormat="1" ht="15.75">
      <c r="I403" s="35">
        <v>38</v>
      </c>
      <c r="J403" s="36" t="s">
        <v>276</v>
      </c>
      <c r="K403" s="37"/>
      <c r="L403" s="37"/>
      <c r="M403" s="171">
        <v>3825</v>
      </c>
      <c r="N403" s="171">
        <v>0</v>
      </c>
      <c r="O403" s="171">
        <f t="shared" si="77"/>
        <v>3825</v>
      </c>
      <c r="P403" s="77"/>
      <c r="Q403" s="42"/>
      <c r="R403" s="42"/>
    </row>
    <row r="404" spans="1:20" s="2" customFormat="1" ht="15.75">
      <c r="A404" s="18"/>
      <c r="B404" s="18"/>
      <c r="C404" s="18"/>
      <c r="D404" s="18"/>
      <c r="E404" s="18"/>
      <c r="F404" s="18"/>
      <c r="G404" s="18"/>
      <c r="H404" s="18"/>
      <c r="I404" s="25" t="s">
        <v>133</v>
      </c>
      <c r="J404" s="25" t="s">
        <v>79</v>
      </c>
      <c r="K404" s="16" t="e">
        <f>K407</f>
        <v>#REF!</v>
      </c>
      <c r="L404" s="16"/>
      <c r="M404" s="167">
        <f>M405</f>
        <v>90000</v>
      </c>
      <c r="N404" s="167">
        <f>N407</f>
        <v>0</v>
      </c>
      <c r="O404" s="167">
        <f t="shared" si="77"/>
        <v>90000</v>
      </c>
      <c r="P404" s="74" t="e">
        <f>M404/K404*100</f>
        <v>#REF!</v>
      </c>
      <c r="Q404" s="83"/>
      <c r="R404" s="83"/>
    </row>
    <row r="405" spans="1:20" s="2" customFormat="1" ht="15.75">
      <c r="A405" s="45"/>
      <c r="B405" s="45"/>
      <c r="C405" s="45"/>
      <c r="D405" s="45"/>
      <c r="E405" s="45"/>
      <c r="F405" s="45"/>
      <c r="G405" s="45"/>
      <c r="H405" s="45"/>
      <c r="I405" s="114" t="s">
        <v>80</v>
      </c>
      <c r="J405" s="115"/>
      <c r="K405" s="116"/>
      <c r="L405" s="116"/>
      <c r="M405" s="168">
        <f>M406</f>
        <v>90000</v>
      </c>
      <c r="N405" s="168">
        <f>N406</f>
        <v>0</v>
      </c>
      <c r="O405" s="168">
        <f t="shared" si="77"/>
        <v>90000</v>
      </c>
      <c r="P405" s="75"/>
      <c r="Q405" s="83"/>
      <c r="R405" s="83"/>
    </row>
    <row r="406" spans="1:20" s="59" customFormat="1" ht="15.75" customHeight="1">
      <c r="A406" s="54"/>
      <c r="B406" s="54"/>
      <c r="C406" s="54"/>
      <c r="D406" s="54"/>
      <c r="E406" s="54"/>
      <c r="F406" s="54"/>
      <c r="G406" s="54"/>
      <c r="H406" s="54"/>
      <c r="I406" s="55"/>
      <c r="J406" s="56" t="s">
        <v>313</v>
      </c>
      <c r="K406" s="57"/>
      <c r="L406" s="57"/>
      <c r="M406" s="170">
        <f>M407</f>
        <v>90000</v>
      </c>
      <c r="N406" s="170">
        <f t="shared" ref="M406:N407" si="78">N407</f>
        <v>0</v>
      </c>
      <c r="O406" s="170">
        <f t="shared" si="77"/>
        <v>90000</v>
      </c>
      <c r="P406" s="78"/>
      <c r="Q406" s="83"/>
      <c r="R406" s="83"/>
      <c r="S406" s="2"/>
      <c r="T406" s="2"/>
    </row>
    <row r="407" spans="1:20" s="36" customFormat="1" ht="15.75">
      <c r="I407" s="35">
        <v>3</v>
      </c>
      <c r="J407" s="36" t="s">
        <v>10</v>
      </c>
      <c r="K407" s="37" t="e">
        <f>K408</f>
        <v>#REF!</v>
      </c>
      <c r="L407" s="37"/>
      <c r="M407" s="171">
        <f t="shared" si="78"/>
        <v>90000</v>
      </c>
      <c r="N407" s="171">
        <f t="shared" si="78"/>
        <v>0</v>
      </c>
      <c r="O407" s="171">
        <f t="shared" si="77"/>
        <v>90000</v>
      </c>
      <c r="P407" s="76" t="e">
        <f>M407/K407*100</f>
        <v>#REF!</v>
      </c>
      <c r="Q407" s="38"/>
      <c r="R407" s="38"/>
    </row>
    <row r="408" spans="1:20" s="36" customFormat="1" ht="15.75">
      <c r="I408" s="35">
        <v>38</v>
      </c>
      <c r="J408" s="36" t="s">
        <v>276</v>
      </c>
      <c r="K408" s="37" t="e">
        <f>#REF!</f>
        <v>#REF!</v>
      </c>
      <c r="L408" s="37"/>
      <c r="M408" s="171">
        <v>90000</v>
      </c>
      <c r="N408" s="171">
        <v>0</v>
      </c>
      <c r="O408" s="171">
        <f t="shared" si="77"/>
        <v>90000</v>
      </c>
      <c r="P408" s="76" t="e">
        <f>M408/K408*100</f>
        <v>#REF!</v>
      </c>
      <c r="Q408" s="38"/>
      <c r="R408" s="38"/>
    </row>
    <row r="409" spans="1:20" s="2" customFormat="1" ht="32.25" customHeight="1">
      <c r="A409" s="18"/>
      <c r="B409" s="18"/>
      <c r="C409" s="18"/>
      <c r="D409" s="18"/>
      <c r="E409" s="18"/>
      <c r="F409" s="18"/>
      <c r="G409" s="18"/>
      <c r="H409" s="18"/>
      <c r="I409" s="25" t="s">
        <v>113</v>
      </c>
      <c r="J409" s="25" t="s">
        <v>81</v>
      </c>
      <c r="K409" s="16" t="e">
        <f>K410+K416+K440</f>
        <v>#REF!</v>
      </c>
      <c r="L409" s="16"/>
      <c r="M409" s="167">
        <f>M410+M416+M440</f>
        <v>189999.1</v>
      </c>
      <c r="N409" s="167">
        <f>N410+N416+N440</f>
        <v>-209.10000000000036</v>
      </c>
      <c r="O409" s="167">
        <f t="shared" si="77"/>
        <v>189790</v>
      </c>
      <c r="P409" s="74" t="e">
        <f>M409/K409*100</f>
        <v>#REF!</v>
      </c>
      <c r="Q409" s="83"/>
      <c r="R409" s="83"/>
    </row>
    <row r="410" spans="1:20" s="2" customFormat="1" ht="18.75" customHeight="1">
      <c r="A410" s="46"/>
      <c r="B410" s="46"/>
      <c r="C410" s="46"/>
      <c r="D410" s="46"/>
      <c r="E410" s="46"/>
      <c r="F410" s="46"/>
      <c r="G410" s="46"/>
      <c r="H410" s="46"/>
      <c r="I410" s="22" t="s">
        <v>76</v>
      </c>
      <c r="J410" s="22" t="s">
        <v>83</v>
      </c>
      <c r="K410" s="23" t="e">
        <f>K411</f>
        <v>#REF!</v>
      </c>
      <c r="L410" s="23"/>
      <c r="M410" s="166">
        <f>M411</f>
        <v>23000</v>
      </c>
      <c r="N410" s="166">
        <f>N411</f>
        <v>0</v>
      </c>
      <c r="O410" s="166">
        <f t="shared" si="77"/>
        <v>23000</v>
      </c>
      <c r="P410" s="73" t="e">
        <f>M410/K410*100</f>
        <v>#REF!</v>
      </c>
      <c r="Q410" s="83"/>
      <c r="R410" s="83"/>
    </row>
    <row r="411" spans="1:20" s="2" customFormat="1" ht="15.75">
      <c r="A411" s="18"/>
      <c r="B411" s="18"/>
      <c r="C411" s="18"/>
      <c r="D411" s="18"/>
      <c r="E411" s="18"/>
      <c r="F411" s="18"/>
      <c r="G411" s="18"/>
      <c r="H411" s="18"/>
      <c r="I411" s="25" t="s">
        <v>77</v>
      </c>
      <c r="J411" s="25" t="s">
        <v>85</v>
      </c>
      <c r="K411" s="16" t="e">
        <f>K414</f>
        <v>#REF!</v>
      </c>
      <c r="L411" s="16"/>
      <c r="M411" s="167">
        <f>M412</f>
        <v>23000</v>
      </c>
      <c r="N411" s="167">
        <f>N414</f>
        <v>0</v>
      </c>
      <c r="O411" s="167">
        <f t="shared" si="77"/>
        <v>23000</v>
      </c>
      <c r="P411" s="74" t="e">
        <f>M411/K411*100</f>
        <v>#REF!</v>
      </c>
      <c r="Q411" s="83"/>
      <c r="R411" s="83"/>
    </row>
    <row r="412" spans="1:20" s="2" customFormat="1" ht="15.75">
      <c r="A412" s="45"/>
      <c r="B412" s="45"/>
      <c r="C412" s="45"/>
      <c r="D412" s="45"/>
      <c r="E412" s="45"/>
      <c r="F412" s="45"/>
      <c r="G412" s="45"/>
      <c r="H412" s="45"/>
      <c r="I412" s="114" t="s">
        <v>86</v>
      </c>
      <c r="J412" s="115"/>
      <c r="K412" s="116"/>
      <c r="L412" s="116"/>
      <c r="M412" s="168">
        <f>M413</f>
        <v>23000</v>
      </c>
      <c r="N412" s="168">
        <f t="shared" ref="N412" si="79">N413</f>
        <v>0</v>
      </c>
      <c r="O412" s="168">
        <f t="shared" si="77"/>
        <v>23000</v>
      </c>
      <c r="P412" s="75"/>
      <c r="Q412" s="83"/>
      <c r="R412" s="83"/>
    </row>
    <row r="413" spans="1:20" s="59" customFormat="1" ht="18.75" customHeight="1">
      <c r="A413" s="54"/>
      <c r="B413" s="54"/>
      <c r="C413" s="54"/>
      <c r="D413" s="54"/>
      <c r="E413" s="54"/>
      <c r="F413" s="54"/>
      <c r="G413" s="54"/>
      <c r="H413" s="54"/>
      <c r="I413" s="55"/>
      <c r="J413" s="56" t="s">
        <v>313</v>
      </c>
      <c r="K413" s="57"/>
      <c r="L413" s="57"/>
      <c r="M413" s="170">
        <f>M414</f>
        <v>23000</v>
      </c>
      <c r="N413" s="170">
        <f>N414</f>
        <v>0</v>
      </c>
      <c r="O413" s="170">
        <f t="shared" si="77"/>
        <v>23000</v>
      </c>
      <c r="P413" s="78"/>
      <c r="Q413" s="83"/>
      <c r="R413" s="83"/>
      <c r="S413" s="2"/>
      <c r="T413" s="2"/>
    </row>
    <row r="414" spans="1:20" s="2" customFormat="1" ht="15.75">
      <c r="A414" s="36"/>
      <c r="B414" s="36"/>
      <c r="C414" s="36"/>
      <c r="D414" s="36"/>
      <c r="E414" s="36"/>
      <c r="F414" s="36"/>
      <c r="G414" s="36"/>
      <c r="H414" s="36"/>
      <c r="I414" s="35">
        <v>3</v>
      </c>
      <c r="J414" s="36" t="s">
        <v>10</v>
      </c>
      <c r="K414" s="37" t="e">
        <f>K415</f>
        <v>#REF!</v>
      </c>
      <c r="L414" s="37"/>
      <c r="M414" s="171">
        <f>M415</f>
        <v>23000</v>
      </c>
      <c r="N414" s="171">
        <f t="shared" ref="N414" si="80">N415</f>
        <v>0</v>
      </c>
      <c r="O414" s="171">
        <f t="shared" si="77"/>
        <v>23000</v>
      </c>
      <c r="P414" s="76" t="e">
        <f>M414/K414*100</f>
        <v>#REF!</v>
      </c>
      <c r="Q414" s="38"/>
      <c r="R414" s="38"/>
    </row>
    <row r="415" spans="1:20" s="2" customFormat="1" ht="15.75">
      <c r="A415" s="36"/>
      <c r="B415" s="36"/>
      <c r="C415" s="36"/>
      <c r="D415" s="36"/>
      <c r="E415" s="36"/>
      <c r="F415" s="36"/>
      <c r="G415" s="36"/>
      <c r="H415" s="36"/>
      <c r="I415" s="35">
        <v>38</v>
      </c>
      <c r="J415" s="36" t="s">
        <v>276</v>
      </c>
      <c r="K415" s="37" t="e">
        <f>#REF!</f>
        <v>#REF!</v>
      </c>
      <c r="L415" s="37"/>
      <c r="M415" s="171">
        <v>23000</v>
      </c>
      <c r="N415" s="171">
        <v>0</v>
      </c>
      <c r="O415" s="171">
        <f t="shared" si="77"/>
        <v>23000</v>
      </c>
      <c r="P415" s="76" t="e">
        <f>M415/K415*100</f>
        <v>#REF!</v>
      </c>
      <c r="Q415" s="38"/>
      <c r="R415" s="38"/>
    </row>
    <row r="416" spans="1:20" s="2" customFormat="1" ht="18" customHeight="1">
      <c r="A416" s="46"/>
      <c r="B416" s="46"/>
      <c r="C416" s="46"/>
      <c r="D416" s="46"/>
      <c r="E416" s="46"/>
      <c r="F416" s="46"/>
      <c r="G416" s="46"/>
      <c r="H416" s="46"/>
      <c r="I416" s="22" t="s">
        <v>82</v>
      </c>
      <c r="J416" s="22" t="s">
        <v>87</v>
      </c>
      <c r="K416" s="23" t="e">
        <f>K417</f>
        <v>#REF!</v>
      </c>
      <c r="L416" s="23"/>
      <c r="M416" s="166">
        <f>M417+M422+M432</f>
        <v>133499.1</v>
      </c>
      <c r="N416" s="166">
        <f>N417+N422+N432</f>
        <v>-209.10000000000036</v>
      </c>
      <c r="O416" s="166">
        <f t="shared" si="77"/>
        <v>133290</v>
      </c>
      <c r="P416" s="73" t="e">
        <f>M416/K416*100</f>
        <v>#REF!</v>
      </c>
      <c r="Q416" s="83"/>
      <c r="R416" s="83"/>
    </row>
    <row r="417" spans="1:20" s="2" customFormat="1" ht="15.75">
      <c r="A417" s="18"/>
      <c r="B417" s="18"/>
      <c r="C417" s="18"/>
      <c r="D417" s="18"/>
      <c r="E417" s="18"/>
      <c r="F417" s="18"/>
      <c r="G417" s="18"/>
      <c r="H417" s="18"/>
      <c r="I417" s="25" t="s">
        <v>84</v>
      </c>
      <c r="J417" s="25" t="s">
        <v>88</v>
      </c>
      <c r="K417" s="16" t="e">
        <f>K420</f>
        <v>#REF!</v>
      </c>
      <c r="L417" s="16"/>
      <c r="M417" s="167">
        <f>M420</f>
        <v>81000</v>
      </c>
      <c r="N417" s="167">
        <f>N420</f>
        <v>0</v>
      </c>
      <c r="O417" s="167">
        <f t="shared" si="77"/>
        <v>81000</v>
      </c>
      <c r="P417" s="74" t="e">
        <f>M417/K417*100</f>
        <v>#REF!</v>
      </c>
      <c r="Q417" s="83"/>
      <c r="R417" s="83"/>
    </row>
    <row r="418" spans="1:20" s="2" customFormat="1" ht="15.75">
      <c r="A418" s="45"/>
      <c r="B418" s="45"/>
      <c r="C418" s="45"/>
      <c r="D418" s="45"/>
      <c r="E418" s="45"/>
      <c r="F418" s="45"/>
      <c r="G418" s="45"/>
      <c r="H418" s="45"/>
      <c r="I418" s="114" t="s">
        <v>89</v>
      </c>
      <c r="J418" s="115"/>
      <c r="K418" s="116"/>
      <c r="L418" s="116"/>
      <c r="M418" s="168">
        <f>M419</f>
        <v>81000</v>
      </c>
      <c r="N418" s="168">
        <f>N419</f>
        <v>0</v>
      </c>
      <c r="O418" s="168">
        <f t="shared" si="77"/>
        <v>81000</v>
      </c>
      <c r="P418" s="30"/>
      <c r="Q418" s="83"/>
      <c r="R418" s="83"/>
    </row>
    <row r="419" spans="1:20" s="59" customFormat="1" ht="18" customHeight="1">
      <c r="A419" s="54"/>
      <c r="B419" s="54"/>
      <c r="C419" s="54"/>
      <c r="D419" s="54"/>
      <c r="E419" s="54"/>
      <c r="F419" s="54"/>
      <c r="G419" s="54"/>
      <c r="H419" s="54"/>
      <c r="I419" s="55"/>
      <c r="J419" s="56" t="s">
        <v>313</v>
      </c>
      <c r="K419" s="57"/>
      <c r="L419" s="57"/>
      <c r="M419" s="170">
        <f t="shared" ref="M419:N420" si="81">M420</f>
        <v>81000</v>
      </c>
      <c r="N419" s="170">
        <f t="shared" si="81"/>
        <v>0</v>
      </c>
      <c r="O419" s="170">
        <f t="shared" si="77"/>
        <v>81000</v>
      </c>
      <c r="P419" s="58"/>
      <c r="Q419" s="83"/>
      <c r="R419" s="83"/>
      <c r="S419" s="2"/>
      <c r="T419" s="2"/>
    </row>
    <row r="420" spans="1:20" s="2" customFormat="1" ht="15.75">
      <c r="A420" s="36"/>
      <c r="B420" s="36"/>
      <c r="C420" s="36"/>
      <c r="D420" s="36"/>
      <c r="E420" s="36"/>
      <c r="F420" s="36"/>
      <c r="G420" s="36"/>
      <c r="H420" s="36"/>
      <c r="I420" s="35">
        <v>3</v>
      </c>
      <c r="J420" s="36" t="s">
        <v>10</v>
      </c>
      <c r="K420" s="37" t="e">
        <f>K421</f>
        <v>#REF!</v>
      </c>
      <c r="L420" s="37"/>
      <c r="M420" s="171">
        <f t="shared" si="81"/>
        <v>81000</v>
      </c>
      <c r="N420" s="171">
        <f t="shared" si="81"/>
        <v>0</v>
      </c>
      <c r="O420" s="171">
        <f t="shared" si="77"/>
        <v>81000</v>
      </c>
      <c r="P420" s="38" t="e">
        <f>M420/K420*100</f>
        <v>#REF!</v>
      </c>
      <c r="Q420" s="38"/>
      <c r="R420" s="38"/>
    </row>
    <row r="421" spans="1:20" s="2" customFormat="1" ht="15.75">
      <c r="A421" s="36"/>
      <c r="B421" s="36"/>
      <c r="C421" s="36"/>
      <c r="D421" s="36"/>
      <c r="E421" s="36"/>
      <c r="F421" s="36"/>
      <c r="G421" s="36"/>
      <c r="H421" s="36"/>
      <c r="I421" s="35">
        <v>38</v>
      </c>
      <c r="J421" s="36" t="s">
        <v>276</v>
      </c>
      <c r="K421" s="37" t="e">
        <f>#REF!</f>
        <v>#REF!</v>
      </c>
      <c r="L421" s="37"/>
      <c r="M421" s="171">
        <v>81000</v>
      </c>
      <c r="N421" s="171">
        <v>0</v>
      </c>
      <c r="O421" s="171">
        <f t="shared" si="77"/>
        <v>81000</v>
      </c>
      <c r="P421" s="38" t="e">
        <f>M421/K421*100</f>
        <v>#REF!</v>
      </c>
      <c r="Q421" s="38"/>
      <c r="R421" s="38"/>
    </row>
    <row r="422" spans="1:20" s="2" customFormat="1" ht="15.75">
      <c r="A422" s="36"/>
      <c r="B422" s="36"/>
      <c r="C422" s="36"/>
      <c r="D422" s="36"/>
      <c r="E422" s="36"/>
      <c r="F422" s="36"/>
      <c r="G422" s="36"/>
      <c r="H422" s="36"/>
      <c r="I422" s="25" t="s">
        <v>280</v>
      </c>
      <c r="J422" s="25" t="s">
        <v>281</v>
      </c>
      <c r="K422" s="16" t="e">
        <f>K425</f>
        <v>#REF!</v>
      </c>
      <c r="L422" s="16"/>
      <c r="M422" s="167">
        <f>M423</f>
        <v>30000</v>
      </c>
      <c r="N422" s="167">
        <f t="shared" ref="N422" si="82">N423</f>
        <v>-13000</v>
      </c>
      <c r="O422" s="167">
        <f t="shared" si="77"/>
        <v>17000</v>
      </c>
      <c r="P422" s="38"/>
      <c r="Q422" s="38"/>
      <c r="R422" s="38"/>
    </row>
    <row r="423" spans="1:20" s="2" customFormat="1" ht="15.75">
      <c r="A423" s="36"/>
      <c r="B423" s="36"/>
      <c r="C423" s="36"/>
      <c r="D423" s="36"/>
      <c r="E423" s="36"/>
      <c r="F423" s="36"/>
      <c r="G423" s="36"/>
      <c r="H423" s="36"/>
      <c r="I423" s="114" t="s">
        <v>89</v>
      </c>
      <c r="J423" s="115"/>
      <c r="K423" s="116"/>
      <c r="L423" s="116"/>
      <c r="M423" s="168">
        <f>M424+M429</f>
        <v>30000</v>
      </c>
      <c r="N423" s="168">
        <f>N424+N429</f>
        <v>-13000</v>
      </c>
      <c r="O423" s="168">
        <f t="shared" si="77"/>
        <v>17000</v>
      </c>
      <c r="P423" s="38"/>
      <c r="Q423" s="38"/>
      <c r="R423" s="38"/>
    </row>
    <row r="424" spans="1:20" s="2" customFormat="1" ht="15.75" customHeight="1">
      <c r="A424" s="36"/>
      <c r="B424" s="36"/>
      <c r="C424" s="36"/>
      <c r="D424" s="36"/>
      <c r="E424" s="36"/>
      <c r="F424" s="36"/>
      <c r="G424" s="36"/>
      <c r="H424" s="36"/>
      <c r="I424" s="55"/>
      <c r="J424" s="56" t="s">
        <v>314</v>
      </c>
      <c r="K424" s="57"/>
      <c r="L424" s="57"/>
      <c r="M424" s="170">
        <f>M425+M427</f>
        <v>30000</v>
      </c>
      <c r="N424" s="170">
        <f>N425+N427</f>
        <v>-30000</v>
      </c>
      <c r="O424" s="170">
        <f t="shared" si="77"/>
        <v>0</v>
      </c>
      <c r="P424" s="38"/>
      <c r="Q424" s="38"/>
      <c r="R424" s="38"/>
    </row>
    <row r="425" spans="1:20" s="2" customFormat="1" ht="15.75">
      <c r="A425" s="36"/>
      <c r="B425" s="36"/>
      <c r="C425" s="36"/>
      <c r="D425" s="36"/>
      <c r="E425" s="36"/>
      <c r="F425" s="36"/>
      <c r="G425" s="36"/>
      <c r="H425" s="36"/>
      <c r="I425" s="35">
        <v>3</v>
      </c>
      <c r="J425" s="36" t="s">
        <v>10</v>
      </c>
      <c r="K425" s="37" t="e">
        <f>K426</f>
        <v>#REF!</v>
      </c>
      <c r="L425" s="37"/>
      <c r="M425" s="171">
        <f t="shared" ref="M425:N425" si="83">M426</f>
        <v>17000</v>
      </c>
      <c r="N425" s="171">
        <f t="shared" si="83"/>
        <v>-17000</v>
      </c>
      <c r="O425" s="171">
        <f t="shared" si="77"/>
        <v>0</v>
      </c>
      <c r="P425" s="38"/>
      <c r="Q425" s="38"/>
      <c r="R425" s="38"/>
    </row>
    <row r="426" spans="1:20" s="2" customFormat="1" ht="15.75">
      <c r="A426" s="36"/>
      <c r="B426" s="36"/>
      <c r="C426" s="36"/>
      <c r="D426" s="36"/>
      <c r="E426" s="36"/>
      <c r="F426" s="36"/>
      <c r="G426" s="36"/>
      <c r="H426" s="36"/>
      <c r="I426" s="35">
        <v>32</v>
      </c>
      <c r="J426" s="36" t="s">
        <v>17</v>
      </c>
      <c r="K426" s="37" t="e">
        <f>#REF!</f>
        <v>#REF!</v>
      </c>
      <c r="L426" s="37"/>
      <c r="M426" s="171">
        <v>17000</v>
      </c>
      <c r="N426" s="171">
        <v>-17000</v>
      </c>
      <c r="O426" s="171">
        <f t="shared" si="77"/>
        <v>0</v>
      </c>
      <c r="P426" s="38"/>
      <c r="Q426" s="38"/>
      <c r="R426" s="38"/>
    </row>
    <row r="427" spans="1:20" s="2" customFormat="1" ht="15.75">
      <c r="A427" s="36"/>
      <c r="B427" s="36"/>
      <c r="C427" s="36"/>
      <c r="D427" s="36"/>
      <c r="E427" s="36"/>
      <c r="F427" s="36"/>
      <c r="G427" s="36"/>
      <c r="H427" s="36"/>
      <c r="I427" s="35">
        <v>4</v>
      </c>
      <c r="J427" s="35" t="s">
        <v>11</v>
      </c>
      <c r="K427" s="37"/>
      <c r="L427" s="37"/>
      <c r="M427" s="171">
        <f>M428</f>
        <v>13000</v>
      </c>
      <c r="N427" s="171">
        <f>N428</f>
        <v>-13000</v>
      </c>
      <c r="O427" s="171">
        <f t="shared" si="77"/>
        <v>0</v>
      </c>
      <c r="P427" s="38"/>
      <c r="Q427" s="38"/>
      <c r="R427" s="38"/>
    </row>
    <row r="428" spans="1:20" s="2" customFormat="1" ht="15.75">
      <c r="A428" s="36"/>
      <c r="B428" s="36"/>
      <c r="C428" s="36"/>
      <c r="D428" s="36"/>
      <c r="E428" s="36"/>
      <c r="F428" s="36"/>
      <c r="G428" s="36"/>
      <c r="H428" s="36"/>
      <c r="I428" s="35">
        <v>42</v>
      </c>
      <c r="J428" s="35" t="s">
        <v>20</v>
      </c>
      <c r="K428" s="37"/>
      <c r="L428" s="37"/>
      <c r="M428" s="171">
        <v>13000</v>
      </c>
      <c r="N428" s="171">
        <v>-13000</v>
      </c>
      <c r="O428" s="171">
        <f t="shared" si="77"/>
        <v>0</v>
      </c>
      <c r="P428" s="38"/>
      <c r="Q428" s="38"/>
      <c r="R428" s="38"/>
    </row>
    <row r="429" spans="1:20" s="2" customFormat="1" ht="15.75">
      <c r="A429" s="36"/>
      <c r="B429" s="36"/>
      <c r="C429" s="36"/>
      <c r="D429" s="36"/>
      <c r="E429" s="36"/>
      <c r="F429" s="36"/>
      <c r="G429" s="36"/>
      <c r="H429" s="36"/>
      <c r="I429" s="84"/>
      <c r="J429" s="86" t="s">
        <v>313</v>
      </c>
      <c r="K429" s="85"/>
      <c r="L429" s="85"/>
      <c r="M429" s="195">
        <f t="shared" ref="M429:N430" si="84">M430</f>
        <v>0</v>
      </c>
      <c r="N429" s="195">
        <f t="shared" si="84"/>
        <v>17000</v>
      </c>
      <c r="O429" s="195">
        <f t="shared" ref="O429:O431" si="85">M429+N429</f>
        <v>17000</v>
      </c>
      <c r="P429" s="38"/>
      <c r="Q429" s="38"/>
      <c r="R429" s="38"/>
    </row>
    <row r="430" spans="1:20" s="2" customFormat="1" ht="15.75">
      <c r="A430" s="36"/>
      <c r="B430" s="36"/>
      <c r="C430" s="36"/>
      <c r="D430" s="36"/>
      <c r="E430" s="36"/>
      <c r="F430" s="36"/>
      <c r="G430" s="36"/>
      <c r="H430" s="36"/>
      <c r="I430" s="35">
        <v>3</v>
      </c>
      <c r="J430" s="36" t="s">
        <v>10</v>
      </c>
      <c r="K430" s="37" t="e">
        <f>K431</f>
        <v>#REF!</v>
      </c>
      <c r="L430" s="37"/>
      <c r="M430" s="171">
        <f t="shared" si="84"/>
        <v>0</v>
      </c>
      <c r="N430" s="171">
        <f t="shared" si="84"/>
        <v>17000</v>
      </c>
      <c r="O430" s="171">
        <f t="shared" si="85"/>
        <v>17000</v>
      </c>
      <c r="P430" s="38"/>
      <c r="Q430" s="38"/>
      <c r="R430" s="38"/>
    </row>
    <row r="431" spans="1:20" s="2" customFormat="1" ht="15.75">
      <c r="A431" s="36"/>
      <c r="B431" s="36"/>
      <c r="C431" s="36"/>
      <c r="D431" s="36"/>
      <c r="E431" s="36"/>
      <c r="F431" s="36"/>
      <c r="G431" s="36"/>
      <c r="H431" s="36"/>
      <c r="I431" s="35">
        <v>32</v>
      </c>
      <c r="J431" s="36" t="s">
        <v>17</v>
      </c>
      <c r="K431" s="37" t="e">
        <f>#REF!</f>
        <v>#REF!</v>
      </c>
      <c r="L431" s="37"/>
      <c r="M431" s="171">
        <v>0</v>
      </c>
      <c r="N431" s="171">
        <v>17000</v>
      </c>
      <c r="O431" s="171">
        <f t="shared" si="85"/>
        <v>17000</v>
      </c>
      <c r="P431" s="38"/>
      <c r="Q431" s="38"/>
      <c r="R431" s="38"/>
    </row>
    <row r="432" spans="1:20" s="2" customFormat="1" ht="15.75">
      <c r="A432" s="36"/>
      <c r="B432" s="36"/>
      <c r="C432" s="36"/>
      <c r="D432" s="36"/>
      <c r="E432" s="36"/>
      <c r="F432" s="36"/>
      <c r="G432" s="36"/>
      <c r="H432" s="36"/>
      <c r="I432" s="25" t="s">
        <v>292</v>
      </c>
      <c r="J432" s="25" t="s">
        <v>295</v>
      </c>
      <c r="K432" s="16" t="e">
        <f>K435</f>
        <v>#REF!</v>
      </c>
      <c r="L432" s="16"/>
      <c r="M432" s="167">
        <f>M435</f>
        <v>22499.1</v>
      </c>
      <c r="N432" s="167">
        <f>N433</f>
        <v>12790.9</v>
      </c>
      <c r="O432" s="167">
        <f t="shared" si="77"/>
        <v>35290</v>
      </c>
      <c r="P432" s="38"/>
      <c r="Q432" s="38"/>
      <c r="R432" s="38"/>
    </row>
    <row r="433" spans="1:20" s="2" customFormat="1" ht="15.75">
      <c r="A433" s="36"/>
      <c r="B433" s="36"/>
      <c r="C433" s="36"/>
      <c r="D433" s="36"/>
      <c r="E433" s="36"/>
      <c r="F433" s="36"/>
      <c r="G433" s="36"/>
      <c r="H433" s="36"/>
      <c r="I433" s="114" t="s">
        <v>89</v>
      </c>
      <c r="J433" s="115"/>
      <c r="K433" s="116"/>
      <c r="L433" s="116"/>
      <c r="M433" s="168">
        <f>M434+M437</f>
        <v>22499.1</v>
      </c>
      <c r="N433" s="168">
        <f>N434+N437</f>
        <v>12790.9</v>
      </c>
      <c r="O433" s="168">
        <f t="shared" si="77"/>
        <v>35290</v>
      </c>
      <c r="P433" s="38"/>
      <c r="Q433" s="38"/>
      <c r="R433" s="38"/>
    </row>
    <row r="434" spans="1:20" s="2" customFormat="1" ht="15.75">
      <c r="A434" s="36"/>
      <c r="B434" s="36"/>
      <c r="C434" s="36"/>
      <c r="D434" s="36"/>
      <c r="E434" s="36"/>
      <c r="F434" s="36"/>
      <c r="G434" s="36"/>
      <c r="H434" s="36"/>
      <c r="I434" s="55"/>
      <c r="J434" s="56" t="s">
        <v>314</v>
      </c>
      <c r="K434" s="57"/>
      <c r="L434" s="57"/>
      <c r="M434" s="170">
        <f t="shared" ref="M434:N435" si="86">M435</f>
        <v>22499.1</v>
      </c>
      <c r="N434" s="170">
        <f t="shared" si="86"/>
        <v>5732.9</v>
      </c>
      <c r="O434" s="170">
        <f t="shared" si="77"/>
        <v>28232</v>
      </c>
      <c r="P434" s="38"/>
      <c r="Q434" s="38"/>
      <c r="R434" s="38"/>
    </row>
    <row r="435" spans="1:20" s="2" customFormat="1" ht="15.75">
      <c r="A435" s="36"/>
      <c r="B435" s="36"/>
      <c r="C435" s="36"/>
      <c r="D435" s="36"/>
      <c r="E435" s="36"/>
      <c r="F435" s="36"/>
      <c r="G435" s="36"/>
      <c r="H435" s="36"/>
      <c r="I435" s="35">
        <v>4</v>
      </c>
      <c r="J435" s="35" t="s">
        <v>11</v>
      </c>
      <c r="K435" s="37" t="e">
        <f>K436</f>
        <v>#REF!</v>
      </c>
      <c r="L435" s="37"/>
      <c r="M435" s="171">
        <f>M436</f>
        <v>22499.1</v>
      </c>
      <c r="N435" s="171">
        <f t="shared" si="86"/>
        <v>5732.9</v>
      </c>
      <c r="O435" s="171">
        <f t="shared" si="77"/>
        <v>28232</v>
      </c>
      <c r="P435" s="38"/>
      <c r="Q435" s="38"/>
      <c r="R435" s="38"/>
    </row>
    <row r="436" spans="1:20" s="2" customFormat="1" ht="15.75">
      <c r="A436" s="36"/>
      <c r="B436" s="36"/>
      <c r="C436" s="36"/>
      <c r="D436" s="36"/>
      <c r="E436" s="36"/>
      <c r="F436" s="36"/>
      <c r="G436" s="36"/>
      <c r="H436" s="36"/>
      <c r="I436" s="35">
        <v>42</v>
      </c>
      <c r="J436" s="35" t="s">
        <v>20</v>
      </c>
      <c r="K436" s="37" t="e">
        <f>#REF!</f>
        <v>#REF!</v>
      </c>
      <c r="L436" s="37"/>
      <c r="M436" s="171">
        <v>22499.1</v>
      </c>
      <c r="N436" s="171">
        <v>5732.9</v>
      </c>
      <c r="O436" s="171">
        <f t="shared" si="77"/>
        <v>28232</v>
      </c>
      <c r="P436" s="38"/>
      <c r="Q436" s="38"/>
      <c r="R436" s="38"/>
    </row>
    <row r="437" spans="1:20" s="2" customFormat="1" ht="15.75">
      <c r="A437" s="36"/>
      <c r="B437" s="36"/>
      <c r="C437" s="36"/>
      <c r="D437" s="36"/>
      <c r="E437" s="36"/>
      <c r="F437" s="36"/>
      <c r="G437" s="36"/>
      <c r="H437" s="36"/>
      <c r="I437" s="84"/>
      <c r="J437" s="86" t="s">
        <v>313</v>
      </c>
      <c r="K437" s="85"/>
      <c r="L437" s="85"/>
      <c r="M437" s="195">
        <f t="shared" ref="M437:N438" si="87">M438</f>
        <v>0</v>
      </c>
      <c r="N437" s="195">
        <f t="shared" si="87"/>
        <v>7058</v>
      </c>
      <c r="O437" s="195">
        <f t="shared" si="77"/>
        <v>7058</v>
      </c>
      <c r="P437" s="38"/>
      <c r="Q437" s="38"/>
      <c r="R437" s="38"/>
    </row>
    <row r="438" spans="1:20" s="2" customFormat="1" ht="15.75">
      <c r="A438" s="36"/>
      <c r="B438" s="36"/>
      <c r="C438" s="36"/>
      <c r="D438" s="36"/>
      <c r="E438" s="36"/>
      <c r="F438" s="36"/>
      <c r="G438" s="36"/>
      <c r="H438" s="36"/>
      <c r="I438" s="35">
        <v>4</v>
      </c>
      <c r="J438" s="36" t="s">
        <v>11</v>
      </c>
      <c r="K438" s="37" t="e">
        <f>K439</f>
        <v>#REF!</v>
      </c>
      <c r="L438" s="37"/>
      <c r="M438" s="171">
        <f t="shared" si="87"/>
        <v>0</v>
      </c>
      <c r="N438" s="171">
        <f t="shared" si="87"/>
        <v>7058</v>
      </c>
      <c r="O438" s="171">
        <f t="shared" si="77"/>
        <v>7058</v>
      </c>
      <c r="P438" s="38"/>
      <c r="Q438" s="38"/>
      <c r="R438" s="38"/>
    </row>
    <row r="439" spans="1:20" s="2" customFormat="1" ht="15.75">
      <c r="A439" s="36"/>
      <c r="B439" s="36"/>
      <c r="C439" s="36"/>
      <c r="D439" s="36"/>
      <c r="E439" s="36"/>
      <c r="F439" s="36"/>
      <c r="G439" s="36"/>
      <c r="H439" s="36"/>
      <c r="I439" s="35">
        <v>42</v>
      </c>
      <c r="J439" s="36" t="s">
        <v>20</v>
      </c>
      <c r="K439" s="37" t="e">
        <f>#REF!</f>
        <v>#REF!</v>
      </c>
      <c r="L439" s="37"/>
      <c r="M439" s="171">
        <v>0</v>
      </c>
      <c r="N439" s="171">
        <v>7058</v>
      </c>
      <c r="O439" s="171">
        <f t="shared" si="77"/>
        <v>7058</v>
      </c>
      <c r="P439" s="38"/>
      <c r="Q439" s="38"/>
      <c r="R439" s="38"/>
    </row>
    <row r="440" spans="1:20" s="2" customFormat="1" ht="19.5" customHeight="1">
      <c r="A440" s="46"/>
      <c r="B440" s="46"/>
      <c r="C440" s="46"/>
      <c r="D440" s="46"/>
      <c r="E440" s="46"/>
      <c r="F440" s="46"/>
      <c r="G440" s="46"/>
      <c r="H440" s="46"/>
      <c r="I440" s="22" t="s">
        <v>134</v>
      </c>
      <c r="J440" s="22" t="s">
        <v>91</v>
      </c>
      <c r="K440" s="23" t="e">
        <f>K441</f>
        <v>#REF!</v>
      </c>
      <c r="L440" s="23"/>
      <c r="M440" s="166">
        <f>M441</f>
        <v>33500</v>
      </c>
      <c r="N440" s="166">
        <f>N441</f>
        <v>0</v>
      </c>
      <c r="O440" s="166">
        <f t="shared" si="77"/>
        <v>33500</v>
      </c>
      <c r="P440" s="24" t="e">
        <f>M440/K440*100</f>
        <v>#REF!</v>
      </c>
      <c r="Q440" s="83"/>
      <c r="R440" s="83"/>
    </row>
    <row r="441" spans="1:20" s="2" customFormat="1" ht="15.75">
      <c r="A441" s="18"/>
      <c r="B441" s="18"/>
      <c r="C441" s="18"/>
      <c r="D441" s="18"/>
      <c r="E441" s="18"/>
      <c r="F441" s="18"/>
      <c r="G441" s="18"/>
      <c r="H441" s="18"/>
      <c r="I441" s="25" t="s">
        <v>135</v>
      </c>
      <c r="J441" s="25" t="s">
        <v>93</v>
      </c>
      <c r="K441" s="16" t="e">
        <f>K444</f>
        <v>#REF!</v>
      </c>
      <c r="L441" s="16"/>
      <c r="M441" s="167">
        <f>M442+M446</f>
        <v>33500</v>
      </c>
      <c r="N441" s="167">
        <f>N442+N446</f>
        <v>0</v>
      </c>
      <c r="O441" s="167">
        <f>O442+O446</f>
        <v>33500</v>
      </c>
      <c r="P441" s="26" t="e">
        <f>M441/K441*100</f>
        <v>#REF!</v>
      </c>
      <c r="Q441" s="83"/>
      <c r="R441" s="83"/>
    </row>
    <row r="442" spans="1:20" s="2" customFormat="1" ht="15.75">
      <c r="A442" s="45"/>
      <c r="B442" s="45"/>
      <c r="C442" s="45"/>
      <c r="D442" s="45"/>
      <c r="E442" s="45"/>
      <c r="F442" s="45"/>
      <c r="G442" s="45"/>
      <c r="H442" s="45"/>
      <c r="I442" s="114" t="s">
        <v>94</v>
      </c>
      <c r="J442" s="115"/>
      <c r="K442" s="115"/>
      <c r="L442" s="115"/>
      <c r="M442" s="193">
        <f>M443</f>
        <v>30000</v>
      </c>
      <c r="N442" s="277">
        <f>N443</f>
        <v>0</v>
      </c>
      <c r="O442" s="193">
        <f t="shared" ref="O442:O474" si="88">M442+N442</f>
        <v>30000</v>
      </c>
      <c r="P442" s="141">
        <v>100000</v>
      </c>
      <c r="Q442" s="83"/>
      <c r="R442" s="83"/>
    </row>
    <row r="443" spans="1:20" s="59" customFormat="1" ht="16.5" customHeight="1">
      <c r="A443" s="54"/>
      <c r="B443" s="54"/>
      <c r="C443" s="54"/>
      <c r="D443" s="54"/>
      <c r="E443" s="54"/>
      <c r="F443" s="54"/>
      <c r="G443" s="54"/>
      <c r="H443" s="54"/>
      <c r="I443" s="55"/>
      <c r="J443" s="56" t="s">
        <v>313</v>
      </c>
      <c r="K443" s="57"/>
      <c r="L443" s="57"/>
      <c r="M443" s="170">
        <f t="shared" ref="M443:N444" si="89">M444</f>
        <v>30000</v>
      </c>
      <c r="N443" s="170">
        <f t="shared" si="89"/>
        <v>0</v>
      </c>
      <c r="O443" s="170">
        <f t="shared" si="88"/>
        <v>30000</v>
      </c>
      <c r="P443" s="58"/>
      <c r="Q443" s="83"/>
      <c r="R443" s="83"/>
      <c r="S443" s="2"/>
      <c r="T443" s="2"/>
    </row>
    <row r="444" spans="1:20" s="2" customFormat="1" ht="15.75">
      <c r="A444" s="36"/>
      <c r="B444" s="36"/>
      <c r="C444" s="36"/>
      <c r="D444" s="36"/>
      <c r="E444" s="36"/>
      <c r="F444" s="36"/>
      <c r="G444" s="36"/>
      <c r="H444" s="36"/>
      <c r="I444" s="35">
        <v>3</v>
      </c>
      <c r="J444" s="36" t="s">
        <v>10</v>
      </c>
      <c r="K444" s="37" t="e">
        <f>K445</f>
        <v>#REF!</v>
      </c>
      <c r="L444" s="37"/>
      <c r="M444" s="171">
        <f t="shared" si="89"/>
        <v>30000</v>
      </c>
      <c r="N444" s="171">
        <f t="shared" si="89"/>
        <v>0</v>
      </c>
      <c r="O444" s="171">
        <f t="shared" si="88"/>
        <v>30000</v>
      </c>
      <c r="P444" s="38" t="e">
        <f>M444/K444*100</f>
        <v>#REF!</v>
      </c>
      <c r="Q444" s="38"/>
      <c r="R444" s="38"/>
    </row>
    <row r="445" spans="1:20" s="2" customFormat="1" ht="15.75">
      <c r="A445" s="36"/>
      <c r="B445" s="36"/>
      <c r="C445" s="36"/>
      <c r="D445" s="36"/>
      <c r="E445" s="36"/>
      <c r="F445" s="36"/>
      <c r="G445" s="36"/>
      <c r="H445" s="36"/>
      <c r="I445" s="35">
        <v>38</v>
      </c>
      <c r="J445" s="36" t="s">
        <v>276</v>
      </c>
      <c r="K445" s="37" t="e">
        <f>#REF!</f>
        <v>#REF!</v>
      </c>
      <c r="L445" s="37"/>
      <c r="M445" s="171">
        <v>30000</v>
      </c>
      <c r="N445" s="171">
        <v>0</v>
      </c>
      <c r="O445" s="171">
        <f t="shared" si="88"/>
        <v>30000</v>
      </c>
      <c r="P445" s="38" t="e">
        <f>M445/K445*100</f>
        <v>#REF!</v>
      </c>
      <c r="Q445" s="38"/>
      <c r="R445" s="38"/>
    </row>
    <row r="446" spans="1:20" s="2" customFormat="1" ht="15.75">
      <c r="A446" s="45"/>
      <c r="B446" s="45"/>
      <c r="C446" s="45"/>
      <c r="D446" s="45"/>
      <c r="E446" s="45"/>
      <c r="F446" s="45"/>
      <c r="G446" s="45"/>
      <c r="H446" s="45"/>
      <c r="I446" s="114" t="s">
        <v>127</v>
      </c>
      <c r="J446" s="115"/>
      <c r="K446" s="116"/>
      <c r="L446" s="116"/>
      <c r="M446" s="224">
        <f>M447</f>
        <v>3500</v>
      </c>
      <c r="N446" s="224">
        <f>N447</f>
        <v>0</v>
      </c>
      <c r="O446" s="224">
        <f t="shared" si="88"/>
        <v>3500</v>
      </c>
      <c r="P446" s="30"/>
      <c r="Q446" s="83"/>
      <c r="R446" s="83"/>
    </row>
    <row r="447" spans="1:20" s="59" customFormat="1" ht="16.5" customHeight="1">
      <c r="A447" s="54"/>
      <c r="B447" s="54"/>
      <c r="C447" s="54"/>
      <c r="D447" s="54"/>
      <c r="E447" s="54"/>
      <c r="F447" s="54"/>
      <c r="G447" s="54"/>
      <c r="H447" s="54"/>
      <c r="I447" s="55"/>
      <c r="J447" s="56" t="s">
        <v>313</v>
      </c>
      <c r="K447" s="57"/>
      <c r="L447" s="57"/>
      <c r="M447" s="170">
        <f t="shared" ref="M447:N448" si="90">M448</f>
        <v>3500</v>
      </c>
      <c r="N447" s="170">
        <f t="shared" si="90"/>
        <v>0</v>
      </c>
      <c r="O447" s="170">
        <f t="shared" si="88"/>
        <v>3500</v>
      </c>
      <c r="P447" s="58"/>
      <c r="Q447" s="83"/>
      <c r="R447" s="83"/>
      <c r="S447" s="2"/>
      <c r="T447" s="2"/>
    </row>
    <row r="448" spans="1:20" s="2" customFormat="1" ht="15.75">
      <c r="A448" s="36"/>
      <c r="B448" s="36"/>
      <c r="C448" s="36"/>
      <c r="D448" s="36"/>
      <c r="E448" s="36"/>
      <c r="F448" s="36"/>
      <c r="G448" s="36"/>
      <c r="H448" s="36"/>
      <c r="I448" s="35">
        <v>3</v>
      </c>
      <c r="J448" s="36" t="s">
        <v>10</v>
      </c>
      <c r="K448" s="37" t="e">
        <f>K449</f>
        <v>#REF!</v>
      </c>
      <c r="L448" s="37"/>
      <c r="M448" s="171">
        <f t="shared" si="90"/>
        <v>3500</v>
      </c>
      <c r="N448" s="171">
        <f t="shared" si="90"/>
        <v>0</v>
      </c>
      <c r="O448" s="171">
        <f t="shared" si="88"/>
        <v>3500</v>
      </c>
      <c r="P448" s="38" t="e">
        <f t="shared" ref="P448:P453" si="91">M448/K448*100</f>
        <v>#REF!</v>
      </c>
      <c r="Q448" s="38"/>
      <c r="R448" s="38"/>
    </row>
    <row r="449" spans="1:18" s="2" customFormat="1" ht="15.75">
      <c r="A449" s="36"/>
      <c r="B449" s="36"/>
      <c r="C449" s="36"/>
      <c r="D449" s="36"/>
      <c r="E449" s="36"/>
      <c r="F449" s="36"/>
      <c r="G449" s="36"/>
      <c r="H449" s="36"/>
      <c r="I449" s="35">
        <v>38</v>
      </c>
      <c r="J449" s="36" t="s">
        <v>276</v>
      </c>
      <c r="K449" s="37" t="e">
        <f>#REF!</f>
        <v>#REF!</v>
      </c>
      <c r="L449" s="37"/>
      <c r="M449" s="171">
        <v>3500</v>
      </c>
      <c r="N449" s="171">
        <v>0</v>
      </c>
      <c r="O449" s="171">
        <f t="shared" si="88"/>
        <v>3500</v>
      </c>
      <c r="P449" s="38" t="e">
        <f t="shared" si="91"/>
        <v>#REF!</v>
      </c>
      <c r="Q449" s="38"/>
      <c r="R449" s="38"/>
    </row>
    <row r="450" spans="1:18" s="2" customFormat="1" ht="32.25" customHeight="1">
      <c r="A450" s="22"/>
      <c r="B450" s="22"/>
      <c r="C450" s="22"/>
      <c r="D450" s="22"/>
      <c r="E450" s="22"/>
      <c r="F450" s="22"/>
      <c r="G450" s="22"/>
      <c r="H450" s="22"/>
      <c r="I450" s="47" t="s">
        <v>59</v>
      </c>
      <c r="J450" s="22" t="s">
        <v>95</v>
      </c>
      <c r="K450" s="48" t="e">
        <f>K451</f>
        <v>#REF!</v>
      </c>
      <c r="L450" s="48"/>
      <c r="M450" s="178">
        <f>M451</f>
        <v>3941690.05</v>
      </c>
      <c r="N450" s="178">
        <f>SUM(N451)</f>
        <v>-932729.1</v>
      </c>
      <c r="O450" s="178">
        <f t="shared" si="88"/>
        <v>3008960.9499999997</v>
      </c>
      <c r="P450" s="49" t="e">
        <f t="shared" si="91"/>
        <v>#REF!</v>
      </c>
      <c r="Q450" s="38"/>
      <c r="R450" s="38"/>
    </row>
    <row r="451" spans="1:18" s="2" customFormat="1" ht="30" customHeight="1">
      <c r="A451" s="50"/>
      <c r="B451" s="50"/>
      <c r="C451" s="50"/>
      <c r="D451" s="50"/>
      <c r="E451" s="50"/>
      <c r="F451" s="50"/>
      <c r="G451" s="50"/>
      <c r="H451" s="50"/>
      <c r="I451" s="79" t="s">
        <v>60</v>
      </c>
      <c r="J451" s="25" t="s">
        <v>95</v>
      </c>
      <c r="K451" s="51" t="e">
        <f>K452+#REF!</f>
        <v>#REF!</v>
      </c>
      <c r="L451" s="51"/>
      <c r="M451" s="179">
        <f>M452+M487+M504</f>
        <v>3941690.05</v>
      </c>
      <c r="N451" s="179">
        <f>SUM(N452+N487+N504)</f>
        <v>-932729.1</v>
      </c>
      <c r="O451" s="179">
        <f t="shared" si="88"/>
        <v>3008960.9499999997</v>
      </c>
      <c r="P451" s="52" t="e">
        <f t="shared" si="91"/>
        <v>#REF!</v>
      </c>
      <c r="Q451" s="38"/>
      <c r="R451" s="38"/>
    </row>
    <row r="452" spans="1:18" s="2" customFormat="1" ht="18.75" customHeight="1">
      <c r="A452" s="46"/>
      <c r="B452" s="46"/>
      <c r="C452" s="46"/>
      <c r="D452" s="46"/>
      <c r="E452" s="46"/>
      <c r="F452" s="46"/>
      <c r="G452" s="46"/>
      <c r="H452" s="46"/>
      <c r="I452" s="22" t="s">
        <v>90</v>
      </c>
      <c r="J452" s="22" t="s">
        <v>97</v>
      </c>
      <c r="K452" s="23" t="e">
        <f>#REF!+K453+#REF!+K465</f>
        <v>#REF!</v>
      </c>
      <c r="L452" s="23"/>
      <c r="M452" s="166">
        <f>M453+M470+M465</f>
        <v>221206.53</v>
      </c>
      <c r="N452" s="166">
        <f>SUM(N453+N465+N470)</f>
        <v>0</v>
      </c>
      <c r="O452" s="166">
        <f t="shared" si="88"/>
        <v>221206.53</v>
      </c>
      <c r="P452" s="24" t="e">
        <f t="shared" si="91"/>
        <v>#REF!</v>
      </c>
      <c r="Q452" s="83"/>
      <c r="R452" s="83"/>
    </row>
    <row r="453" spans="1:18" s="2" customFormat="1" ht="31.5">
      <c r="A453" s="18"/>
      <c r="B453" s="18"/>
      <c r="C453" s="18"/>
      <c r="D453" s="18"/>
      <c r="E453" s="18"/>
      <c r="F453" s="18"/>
      <c r="G453" s="18"/>
      <c r="H453" s="18"/>
      <c r="I453" s="25" t="s">
        <v>92</v>
      </c>
      <c r="J453" s="25" t="s">
        <v>255</v>
      </c>
      <c r="K453" s="16" t="e">
        <f>K456</f>
        <v>#REF!</v>
      </c>
      <c r="L453" s="16"/>
      <c r="M453" s="167">
        <f>M454+M461</f>
        <v>79062.5</v>
      </c>
      <c r="N453" s="167">
        <f>N454+N461</f>
        <v>0</v>
      </c>
      <c r="O453" s="167">
        <f t="shared" si="88"/>
        <v>79062.5</v>
      </c>
      <c r="P453" s="26" t="e">
        <f t="shared" si="91"/>
        <v>#REF!</v>
      </c>
      <c r="Q453" s="83"/>
      <c r="R453" s="83"/>
    </row>
    <row r="454" spans="1:18" s="2" customFormat="1" ht="22.5" customHeight="1">
      <c r="A454" s="45"/>
      <c r="B454" s="45"/>
      <c r="C454" s="45"/>
      <c r="D454" s="45"/>
      <c r="E454" s="45"/>
      <c r="F454" s="45"/>
      <c r="G454" s="45"/>
      <c r="H454" s="45"/>
      <c r="I454" s="114" t="s">
        <v>52</v>
      </c>
      <c r="J454" s="115"/>
      <c r="K454" s="116"/>
      <c r="L454" s="116"/>
      <c r="M454" s="168">
        <f>M455+M458</f>
        <v>39062.5</v>
      </c>
      <c r="N454" s="168">
        <f>N455+N458</f>
        <v>0</v>
      </c>
      <c r="O454" s="168">
        <f t="shared" si="88"/>
        <v>39062.5</v>
      </c>
      <c r="P454" s="30"/>
      <c r="Q454" s="83"/>
      <c r="R454" s="83"/>
    </row>
    <row r="455" spans="1:18" s="2" customFormat="1" ht="15.75">
      <c r="A455" s="45"/>
      <c r="B455" s="45"/>
      <c r="C455" s="45"/>
      <c r="D455" s="45"/>
      <c r="E455" s="45"/>
      <c r="F455" s="45"/>
      <c r="G455" s="45"/>
      <c r="H455" s="45"/>
      <c r="I455" s="55"/>
      <c r="J455" s="56" t="s">
        <v>305</v>
      </c>
      <c r="K455" s="57"/>
      <c r="L455" s="57"/>
      <c r="M455" s="170">
        <f>M456</f>
        <v>19062.5</v>
      </c>
      <c r="N455" s="170">
        <f t="shared" ref="N455" si="92">N456</f>
        <v>0</v>
      </c>
      <c r="O455" s="170">
        <f t="shared" si="88"/>
        <v>19062.5</v>
      </c>
      <c r="P455" s="30"/>
      <c r="Q455" s="83"/>
      <c r="R455" s="83"/>
    </row>
    <row r="456" spans="1:18" s="2" customFormat="1" ht="15.75">
      <c r="A456" s="36"/>
      <c r="B456" s="36"/>
      <c r="C456" s="36"/>
      <c r="D456" s="36"/>
      <c r="E456" s="36"/>
      <c r="F456" s="36"/>
      <c r="G456" s="36"/>
      <c r="H456" s="36"/>
      <c r="I456" s="35">
        <v>3</v>
      </c>
      <c r="J456" s="36" t="s">
        <v>10</v>
      </c>
      <c r="K456" s="37" t="e">
        <f>K457</f>
        <v>#REF!</v>
      </c>
      <c r="L456" s="37"/>
      <c r="M456" s="171">
        <f>M457</f>
        <v>19062.5</v>
      </c>
      <c r="N456" s="171">
        <f>N457</f>
        <v>0</v>
      </c>
      <c r="O456" s="171">
        <f t="shared" si="88"/>
        <v>19062.5</v>
      </c>
      <c r="P456" s="38" t="e">
        <f>M456/K456*100</f>
        <v>#REF!</v>
      </c>
      <c r="Q456" s="38"/>
      <c r="R456" s="38"/>
    </row>
    <row r="457" spans="1:18" s="2" customFormat="1" ht="15.75">
      <c r="A457" s="36"/>
      <c r="B457" s="36"/>
      <c r="C457" s="36"/>
      <c r="D457" s="36"/>
      <c r="E457" s="36"/>
      <c r="F457" s="36"/>
      <c r="G457" s="36"/>
      <c r="H457" s="36"/>
      <c r="I457" s="35">
        <v>32</v>
      </c>
      <c r="J457" s="36" t="s">
        <v>17</v>
      </c>
      <c r="K457" s="37" t="e">
        <f>#REF!+#REF!</f>
        <v>#REF!</v>
      </c>
      <c r="L457" s="37"/>
      <c r="M457" s="171">
        <v>19062.5</v>
      </c>
      <c r="N457" s="171">
        <v>0</v>
      </c>
      <c r="O457" s="171">
        <f t="shared" si="88"/>
        <v>19062.5</v>
      </c>
      <c r="P457" s="38" t="e">
        <f>M457/K457*100</f>
        <v>#REF!</v>
      </c>
      <c r="Q457" s="38"/>
      <c r="R457" s="38"/>
    </row>
    <row r="458" spans="1:18" s="2" customFormat="1" ht="15.75">
      <c r="A458" s="36"/>
      <c r="B458" s="36"/>
      <c r="C458" s="36"/>
      <c r="D458" s="36"/>
      <c r="E458" s="36"/>
      <c r="F458" s="36"/>
      <c r="G458" s="36"/>
      <c r="H458" s="36"/>
      <c r="I458" s="55"/>
      <c r="J458" s="56" t="s">
        <v>314</v>
      </c>
      <c r="K458" s="57"/>
      <c r="L458" s="57"/>
      <c r="M458" s="170">
        <f t="shared" ref="M458:N458" si="93">M459</f>
        <v>20000</v>
      </c>
      <c r="N458" s="170">
        <f t="shared" si="93"/>
        <v>0</v>
      </c>
      <c r="O458" s="170">
        <f t="shared" si="88"/>
        <v>20000</v>
      </c>
      <c r="P458" s="38"/>
      <c r="Q458" s="38"/>
      <c r="R458" s="38"/>
    </row>
    <row r="459" spans="1:18" s="2" customFormat="1" ht="15.75">
      <c r="A459" s="36"/>
      <c r="B459" s="36"/>
      <c r="C459" s="36"/>
      <c r="D459" s="36"/>
      <c r="E459" s="36"/>
      <c r="F459" s="36"/>
      <c r="G459" s="36"/>
      <c r="H459" s="36"/>
      <c r="I459" s="35">
        <v>3</v>
      </c>
      <c r="J459" s="36" t="s">
        <v>10</v>
      </c>
      <c r="K459" s="37" t="e">
        <f>K460</f>
        <v>#REF!</v>
      </c>
      <c r="L459" s="37"/>
      <c r="M459" s="171">
        <f>M460</f>
        <v>20000</v>
      </c>
      <c r="N459" s="171">
        <f>N460</f>
        <v>0</v>
      </c>
      <c r="O459" s="171">
        <f t="shared" si="88"/>
        <v>20000</v>
      </c>
      <c r="P459" s="38"/>
      <c r="Q459" s="38"/>
      <c r="R459" s="38"/>
    </row>
    <row r="460" spans="1:18" s="2" customFormat="1" ht="15.75">
      <c r="A460" s="36"/>
      <c r="B460" s="36"/>
      <c r="C460" s="36"/>
      <c r="D460" s="36"/>
      <c r="E460" s="36"/>
      <c r="F460" s="36"/>
      <c r="G460" s="36"/>
      <c r="H460" s="36"/>
      <c r="I460" s="35">
        <v>32</v>
      </c>
      <c r="J460" s="36" t="s">
        <v>17</v>
      </c>
      <c r="K460" s="37" t="e">
        <f>#REF!</f>
        <v>#REF!</v>
      </c>
      <c r="L460" s="37"/>
      <c r="M460" s="171">
        <v>20000</v>
      </c>
      <c r="N460" s="171">
        <v>0</v>
      </c>
      <c r="O460" s="171">
        <f t="shared" si="88"/>
        <v>20000</v>
      </c>
      <c r="P460" s="38"/>
      <c r="Q460" s="38"/>
      <c r="R460" s="38"/>
    </row>
    <row r="461" spans="1:18" s="2" customFormat="1" ht="15.75">
      <c r="A461" s="45"/>
      <c r="B461" s="45"/>
      <c r="C461" s="45"/>
      <c r="D461" s="45"/>
      <c r="E461" s="45"/>
      <c r="F461" s="45"/>
      <c r="G461" s="45"/>
      <c r="H461" s="45"/>
      <c r="I461" s="114" t="s">
        <v>98</v>
      </c>
      <c r="J461" s="115"/>
      <c r="K461" s="116"/>
      <c r="L461" s="116"/>
      <c r="M461" s="168">
        <f>M462</f>
        <v>40000</v>
      </c>
      <c r="N461" s="168">
        <f>N462</f>
        <v>0</v>
      </c>
      <c r="O461" s="168">
        <f t="shared" si="88"/>
        <v>40000</v>
      </c>
      <c r="P461" s="30"/>
      <c r="Q461" s="83"/>
      <c r="R461" s="83"/>
    </row>
    <row r="462" spans="1:18" s="2" customFormat="1" ht="15.75">
      <c r="A462" s="45"/>
      <c r="B462" s="45"/>
      <c r="C462" s="45"/>
      <c r="D462" s="45"/>
      <c r="E462" s="45"/>
      <c r="F462" s="45"/>
      <c r="G462" s="45"/>
      <c r="H462" s="45"/>
      <c r="I462" s="55"/>
      <c r="J462" s="56" t="s">
        <v>305</v>
      </c>
      <c r="K462" s="57"/>
      <c r="L462" s="57"/>
      <c r="M462" s="170">
        <f t="shared" ref="M462:N462" si="94">M463</f>
        <v>40000</v>
      </c>
      <c r="N462" s="170">
        <f t="shared" si="94"/>
        <v>0</v>
      </c>
      <c r="O462" s="170">
        <f t="shared" si="88"/>
        <v>40000</v>
      </c>
      <c r="P462" s="30"/>
      <c r="Q462" s="83"/>
      <c r="R462" s="83"/>
    </row>
    <row r="463" spans="1:18" s="2" customFormat="1" ht="15.75">
      <c r="A463" s="36"/>
      <c r="B463" s="36"/>
      <c r="C463" s="36"/>
      <c r="D463" s="36"/>
      <c r="E463" s="36"/>
      <c r="F463" s="36"/>
      <c r="G463" s="36"/>
      <c r="H463" s="36"/>
      <c r="I463" s="35">
        <v>3</v>
      </c>
      <c r="J463" s="36" t="s">
        <v>10</v>
      </c>
      <c r="K463" s="37" t="e">
        <f>K464</f>
        <v>#REF!</v>
      </c>
      <c r="L463" s="37"/>
      <c r="M463" s="171">
        <f>M464</f>
        <v>40000</v>
      </c>
      <c r="N463" s="171">
        <f>N464</f>
        <v>0</v>
      </c>
      <c r="O463" s="171">
        <f t="shared" si="88"/>
        <v>40000</v>
      </c>
      <c r="P463" s="38" t="e">
        <f>M463/K463*100</f>
        <v>#REF!</v>
      </c>
      <c r="Q463" s="38"/>
      <c r="R463" s="38"/>
    </row>
    <row r="464" spans="1:18" s="2" customFormat="1" ht="15.75">
      <c r="A464" s="36"/>
      <c r="B464" s="36"/>
      <c r="C464" s="36"/>
      <c r="D464" s="36"/>
      <c r="E464" s="36"/>
      <c r="F464" s="36"/>
      <c r="G464" s="36"/>
      <c r="H464" s="36"/>
      <c r="I464" s="35">
        <v>32</v>
      </c>
      <c r="J464" s="36" t="s">
        <v>17</v>
      </c>
      <c r="K464" s="37" t="e">
        <f>#REF!</f>
        <v>#REF!</v>
      </c>
      <c r="L464" s="37"/>
      <c r="M464" s="171">
        <v>40000</v>
      </c>
      <c r="N464" s="171">
        <v>0</v>
      </c>
      <c r="O464" s="171">
        <f t="shared" si="88"/>
        <v>40000</v>
      </c>
      <c r="P464" s="38" t="e">
        <f>M464/K464*100</f>
        <v>#REF!</v>
      </c>
      <c r="Q464" s="38"/>
      <c r="R464" s="38"/>
    </row>
    <row r="465" spans="1:18" s="2" customFormat="1" ht="15.75">
      <c r="A465" s="18"/>
      <c r="B465" s="18"/>
      <c r="C465" s="18"/>
      <c r="D465" s="18"/>
      <c r="E465" s="18"/>
      <c r="F465" s="18"/>
      <c r="G465" s="18"/>
      <c r="H465" s="18"/>
      <c r="I465" s="25" t="s">
        <v>116</v>
      </c>
      <c r="J465" s="25" t="s">
        <v>143</v>
      </c>
      <c r="K465" s="16" t="e">
        <f>K468</f>
        <v>#REF!</v>
      </c>
      <c r="L465" s="16"/>
      <c r="M465" s="167">
        <f>M466</f>
        <v>25217.32</v>
      </c>
      <c r="N465" s="167">
        <f>N467</f>
        <v>0</v>
      </c>
      <c r="O465" s="167">
        <f t="shared" si="88"/>
        <v>25217.32</v>
      </c>
      <c r="P465" s="26" t="e">
        <f>M465/K465*100</f>
        <v>#REF!</v>
      </c>
      <c r="Q465" s="83"/>
      <c r="R465" s="83"/>
    </row>
    <row r="466" spans="1:18" s="2" customFormat="1" ht="15.75">
      <c r="A466" s="45"/>
      <c r="B466" s="45"/>
      <c r="C466" s="45"/>
      <c r="D466" s="45"/>
      <c r="E466" s="45"/>
      <c r="F466" s="45"/>
      <c r="G466" s="45"/>
      <c r="H466" s="45"/>
      <c r="I466" s="114" t="s">
        <v>99</v>
      </c>
      <c r="J466" s="115"/>
      <c r="K466" s="116"/>
      <c r="L466" s="116"/>
      <c r="M466" s="168">
        <f>M467</f>
        <v>25217.32</v>
      </c>
      <c r="N466" s="168">
        <f t="shared" ref="N466" si="95">N467</f>
        <v>0</v>
      </c>
      <c r="O466" s="168">
        <f t="shared" si="88"/>
        <v>25217.32</v>
      </c>
      <c r="P466" s="30"/>
      <c r="Q466" s="83"/>
      <c r="R466" s="83"/>
    </row>
    <row r="467" spans="1:18" s="2" customFormat="1" ht="15.75">
      <c r="A467" s="45"/>
      <c r="B467" s="45"/>
      <c r="C467" s="45"/>
      <c r="D467" s="45"/>
      <c r="E467" s="45"/>
      <c r="F467" s="45"/>
      <c r="G467" s="45"/>
      <c r="H467" s="45"/>
      <c r="I467" s="55"/>
      <c r="J467" s="56" t="s">
        <v>305</v>
      </c>
      <c r="K467" s="57"/>
      <c r="L467" s="57"/>
      <c r="M467" s="170">
        <f t="shared" ref="M467:N468" si="96">M468</f>
        <v>25217.32</v>
      </c>
      <c r="N467" s="170">
        <f t="shared" si="96"/>
        <v>0</v>
      </c>
      <c r="O467" s="170">
        <f t="shared" si="88"/>
        <v>25217.32</v>
      </c>
      <c r="P467" s="30"/>
      <c r="Q467" s="83"/>
      <c r="R467" s="83"/>
    </row>
    <row r="468" spans="1:18" s="2" customFormat="1" ht="15.75">
      <c r="A468" s="36"/>
      <c r="B468" s="36"/>
      <c r="C468" s="36"/>
      <c r="D468" s="36"/>
      <c r="E468" s="36"/>
      <c r="F468" s="36"/>
      <c r="G468" s="36"/>
      <c r="H468" s="36"/>
      <c r="I468" s="35">
        <v>3</v>
      </c>
      <c r="J468" s="36" t="s">
        <v>10</v>
      </c>
      <c r="K468" s="37" t="e">
        <f>K469</f>
        <v>#REF!</v>
      </c>
      <c r="L468" s="37"/>
      <c r="M468" s="171">
        <f t="shared" si="96"/>
        <v>25217.32</v>
      </c>
      <c r="N468" s="171">
        <f t="shared" si="96"/>
        <v>0</v>
      </c>
      <c r="O468" s="171">
        <f t="shared" si="88"/>
        <v>25217.32</v>
      </c>
      <c r="P468" s="38" t="e">
        <f>M468/K468*100</f>
        <v>#REF!</v>
      </c>
      <c r="Q468" s="38"/>
      <c r="R468" s="38"/>
    </row>
    <row r="469" spans="1:18" s="2" customFormat="1" ht="15.75">
      <c r="A469" s="36"/>
      <c r="B469" s="36"/>
      <c r="C469" s="36"/>
      <c r="D469" s="36"/>
      <c r="E469" s="36"/>
      <c r="F469" s="36"/>
      <c r="G469" s="36"/>
      <c r="H469" s="36"/>
      <c r="I469" s="35">
        <v>32</v>
      </c>
      <c r="J469" s="36" t="s">
        <v>17</v>
      </c>
      <c r="K469" s="37" t="e">
        <f>#REF!+#REF!</f>
        <v>#REF!</v>
      </c>
      <c r="L469" s="37"/>
      <c r="M469" s="171">
        <v>25217.32</v>
      </c>
      <c r="N469" s="171">
        <v>0</v>
      </c>
      <c r="O469" s="171">
        <f t="shared" si="88"/>
        <v>25217.32</v>
      </c>
      <c r="P469" s="38" t="e">
        <f>M469/K469*100</f>
        <v>#REF!</v>
      </c>
      <c r="Q469" s="38"/>
      <c r="R469" s="38"/>
    </row>
    <row r="470" spans="1:18" s="2" customFormat="1" ht="17.25" customHeight="1">
      <c r="A470" s="18"/>
      <c r="B470" s="18"/>
      <c r="C470" s="18"/>
      <c r="D470" s="18"/>
      <c r="E470" s="18"/>
      <c r="F470" s="18"/>
      <c r="G470" s="18"/>
      <c r="H470" s="18"/>
      <c r="I470" s="25" t="s">
        <v>117</v>
      </c>
      <c r="J470" s="25" t="s">
        <v>122</v>
      </c>
      <c r="K470" s="16" t="e">
        <f>K473</f>
        <v>#REF!</v>
      </c>
      <c r="L470" s="16"/>
      <c r="M470" s="167">
        <f>M471+M483</f>
        <v>116926.70999999999</v>
      </c>
      <c r="N470" s="167">
        <f>N471+N483</f>
        <v>0</v>
      </c>
      <c r="O470" s="167">
        <f t="shared" si="88"/>
        <v>116926.70999999999</v>
      </c>
      <c r="P470" s="26" t="e">
        <f>M470/K470*100</f>
        <v>#REF!</v>
      </c>
      <c r="Q470" s="83"/>
      <c r="R470" s="83"/>
    </row>
    <row r="471" spans="1:18" s="2" customFormat="1" ht="15.75">
      <c r="A471" s="45"/>
      <c r="B471" s="45"/>
      <c r="C471" s="45"/>
      <c r="D471" s="45"/>
      <c r="E471" s="45"/>
      <c r="F471" s="45"/>
      <c r="G471" s="45"/>
      <c r="H471" s="45"/>
      <c r="I471" s="114" t="s">
        <v>102</v>
      </c>
      <c r="J471" s="115"/>
      <c r="K471" s="116"/>
      <c r="L471" s="116"/>
      <c r="M471" s="168">
        <f>M472+M476+M480</f>
        <v>115068.59</v>
      </c>
      <c r="N471" s="177">
        <f>N472+N476+N480</f>
        <v>0</v>
      </c>
      <c r="O471" s="177">
        <f t="shared" si="88"/>
        <v>115068.59</v>
      </c>
      <c r="P471" s="30"/>
      <c r="Q471" s="83"/>
      <c r="R471" s="83"/>
    </row>
    <row r="472" spans="1:18" s="2" customFormat="1" ht="31.5">
      <c r="A472" s="45"/>
      <c r="B472" s="45"/>
      <c r="C472" s="45"/>
      <c r="D472" s="45"/>
      <c r="E472" s="45"/>
      <c r="F472" s="45"/>
      <c r="G472" s="45"/>
      <c r="H472" s="45"/>
      <c r="I472" s="55"/>
      <c r="J472" s="56" t="s">
        <v>324</v>
      </c>
      <c r="K472" s="57"/>
      <c r="L472" s="57"/>
      <c r="M472" s="170">
        <f>M473</f>
        <v>0</v>
      </c>
      <c r="N472" s="170">
        <f t="shared" ref="N472" si="97">N473</f>
        <v>0</v>
      </c>
      <c r="O472" s="170">
        <f t="shared" si="88"/>
        <v>0</v>
      </c>
      <c r="P472" s="30"/>
      <c r="Q472" s="83"/>
      <c r="R472" s="83"/>
    </row>
    <row r="473" spans="1:18" s="2" customFormat="1" ht="15.75">
      <c r="A473" s="36"/>
      <c r="B473" s="36"/>
      <c r="C473" s="36"/>
      <c r="D473" s="36"/>
      <c r="E473" s="36"/>
      <c r="F473" s="36"/>
      <c r="G473" s="36"/>
      <c r="H473" s="36"/>
      <c r="I473" s="35">
        <v>3</v>
      </c>
      <c r="J473" s="36" t="s">
        <v>10</v>
      </c>
      <c r="K473" s="37" t="e">
        <f>K474</f>
        <v>#REF!</v>
      </c>
      <c r="L473" s="37"/>
      <c r="M473" s="171">
        <f>M474</f>
        <v>0</v>
      </c>
      <c r="N473" s="171">
        <f>N474</f>
        <v>0</v>
      </c>
      <c r="O473" s="171">
        <f t="shared" si="88"/>
        <v>0</v>
      </c>
      <c r="P473" s="38" t="e">
        <f>M473/K473*100</f>
        <v>#REF!</v>
      </c>
      <c r="Q473" s="38"/>
      <c r="R473" s="38"/>
    </row>
    <row r="474" spans="1:18" s="2" customFormat="1" ht="15.75">
      <c r="A474" s="36"/>
      <c r="B474" s="36"/>
      <c r="C474" s="36"/>
      <c r="D474" s="36"/>
      <c r="E474" s="36"/>
      <c r="F474" s="36"/>
      <c r="G474" s="36"/>
      <c r="H474" s="36"/>
      <c r="I474" s="35">
        <v>32</v>
      </c>
      <c r="J474" s="36" t="s">
        <v>17</v>
      </c>
      <c r="K474" s="37" t="e">
        <f>#REF!+#REF!</f>
        <v>#REF!</v>
      </c>
      <c r="L474" s="37"/>
      <c r="M474" s="171">
        <v>0</v>
      </c>
      <c r="N474" s="171">
        <v>0</v>
      </c>
      <c r="O474" s="171">
        <f t="shared" si="88"/>
        <v>0</v>
      </c>
      <c r="P474" s="38" t="e">
        <f>M474/K474*100</f>
        <v>#REF!</v>
      </c>
      <c r="Q474" s="38"/>
      <c r="R474" s="38"/>
    </row>
    <row r="475" spans="1:18" s="36" customFormat="1" ht="15.75" hidden="1">
      <c r="I475" s="39"/>
      <c r="J475" s="40"/>
      <c r="K475" s="41"/>
      <c r="L475" s="41"/>
      <c r="M475" s="92"/>
      <c r="N475" s="91"/>
      <c r="O475" s="91"/>
      <c r="P475" s="42"/>
      <c r="Q475" s="42"/>
      <c r="R475" s="42"/>
    </row>
    <row r="476" spans="1:18" s="36" customFormat="1" ht="15.75">
      <c r="I476" s="55"/>
      <c r="J476" s="56" t="s">
        <v>305</v>
      </c>
      <c r="K476" s="57"/>
      <c r="L476" s="57"/>
      <c r="M476" s="170">
        <f>M477</f>
        <v>112811.12</v>
      </c>
      <c r="N476" s="170">
        <f>N477</f>
        <v>0</v>
      </c>
      <c r="O476" s="170">
        <f t="shared" ref="O476:O507" si="98">M476+N476</f>
        <v>112811.12</v>
      </c>
      <c r="P476" s="42"/>
      <c r="Q476" s="42"/>
      <c r="R476" s="42"/>
    </row>
    <row r="477" spans="1:18" s="36" customFormat="1" ht="15.75">
      <c r="I477" s="35">
        <v>3</v>
      </c>
      <c r="J477" s="36" t="s">
        <v>10</v>
      </c>
      <c r="K477" s="37" t="e">
        <f>K478</f>
        <v>#REF!</v>
      </c>
      <c r="L477" s="37"/>
      <c r="M477" s="171">
        <f>M478+M479</f>
        <v>112811.12</v>
      </c>
      <c r="N477" s="171">
        <f>N478+N479</f>
        <v>0</v>
      </c>
      <c r="O477" s="171">
        <f t="shared" si="98"/>
        <v>112811.12</v>
      </c>
      <c r="P477" s="42"/>
      <c r="Q477" s="42"/>
      <c r="R477" s="42"/>
    </row>
    <row r="478" spans="1:18" s="36" customFormat="1" ht="15.75">
      <c r="I478" s="35">
        <v>32</v>
      </c>
      <c r="J478" s="36" t="s">
        <v>17</v>
      </c>
      <c r="K478" s="37" t="e">
        <f>#REF!+K487</f>
        <v>#REF!</v>
      </c>
      <c r="L478" s="37"/>
      <c r="M478" s="171">
        <v>112811.12</v>
      </c>
      <c r="N478" s="171">
        <v>0</v>
      </c>
      <c r="O478" s="171">
        <f t="shared" si="98"/>
        <v>112811.12</v>
      </c>
      <c r="P478" s="42"/>
      <c r="Q478" s="42"/>
      <c r="R478" s="42"/>
    </row>
    <row r="479" spans="1:18" s="36" customFormat="1" ht="15.75">
      <c r="I479" s="35">
        <v>36</v>
      </c>
      <c r="J479" s="35" t="s">
        <v>124</v>
      </c>
      <c r="K479" s="37" t="e">
        <f>#REF!</f>
        <v>#REF!</v>
      </c>
      <c r="L479" s="37"/>
      <c r="M479" s="171">
        <v>0</v>
      </c>
      <c r="N479" s="171">
        <v>0</v>
      </c>
      <c r="O479" s="171">
        <f t="shared" si="98"/>
        <v>0</v>
      </c>
      <c r="P479" s="42"/>
      <c r="Q479" s="42"/>
      <c r="R479" s="42"/>
    </row>
    <row r="480" spans="1:18" s="36" customFormat="1" ht="15.75">
      <c r="I480" s="55"/>
      <c r="J480" s="56" t="s">
        <v>313</v>
      </c>
      <c r="K480" s="57"/>
      <c r="L480" s="57"/>
      <c r="M480" s="170">
        <f t="shared" ref="M480:N481" si="99">M481</f>
        <v>2257.4699999999998</v>
      </c>
      <c r="N480" s="170">
        <f t="shared" si="99"/>
        <v>0</v>
      </c>
      <c r="O480" s="170">
        <f t="shared" si="98"/>
        <v>2257.4699999999998</v>
      </c>
      <c r="P480" s="42"/>
      <c r="Q480" s="42"/>
      <c r="R480" s="42"/>
    </row>
    <row r="481" spans="1:20" s="36" customFormat="1" ht="15.75">
      <c r="I481" s="35">
        <v>3</v>
      </c>
      <c r="J481" s="36" t="s">
        <v>10</v>
      </c>
      <c r="K481" s="37" t="e">
        <f>K482</f>
        <v>#REF!</v>
      </c>
      <c r="L481" s="37"/>
      <c r="M481" s="171">
        <f t="shared" si="99"/>
        <v>2257.4699999999998</v>
      </c>
      <c r="N481" s="171">
        <f t="shared" si="99"/>
        <v>0</v>
      </c>
      <c r="O481" s="171">
        <f t="shared" si="98"/>
        <v>2257.4699999999998</v>
      </c>
      <c r="P481" s="42"/>
      <c r="Q481" s="42"/>
      <c r="R481" s="42"/>
    </row>
    <row r="482" spans="1:20" s="36" customFormat="1" ht="15.75">
      <c r="I482" s="35">
        <v>32</v>
      </c>
      <c r="J482" s="36" t="s">
        <v>17</v>
      </c>
      <c r="K482" s="37" t="e">
        <f>#REF!+#REF!</f>
        <v>#REF!</v>
      </c>
      <c r="L482" s="37"/>
      <c r="M482" s="171">
        <v>2257.4699999999998</v>
      </c>
      <c r="N482" s="171">
        <v>0</v>
      </c>
      <c r="O482" s="171">
        <f t="shared" si="98"/>
        <v>2257.4699999999998</v>
      </c>
      <c r="P482" s="42"/>
      <c r="Q482" s="42"/>
      <c r="R482" s="42"/>
    </row>
    <row r="483" spans="1:20" s="2" customFormat="1" ht="15.75">
      <c r="A483" s="45"/>
      <c r="B483" s="45"/>
      <c r="C483" s="45"/>
      <c r="D483" s="45"/>
      <c r="E483" s="45"/>
      <c r="F483" s="45"/>
      <c r="G483" s="45"/>
      <c r="H483" s="45"/>
      <c r="I483" s="114" t="s">
        <v>105</v>
      </c>
      <c r="J483" s="115"/>
      <c r="K483" s="116"/>
      <c r="L483" s="116"/>
      <c r="M483" s="168">
        <f>M484</f>
        <v>1858.12</v>
      </c>
      <c r="N483" s="168">
        <f>N484</f>
        <v>0</v>
      </c>
      <c r="O483" s="168">
        <f t="shared" si="98"/>
        <v>1858.12</v>
      </c>
      <c r="P483" s="30"/>
      <c r="Q483" s="83"/>
      <c r="R483" s="83"/>
    </row>
    <row r="484" spans="1:20" s="2" customFormat="1" ht="15.75">
      <c r="A484" s="45"/>
      <c r="B484" s="45"/>
      <c r="C484" s="45"/>
      <c r="D484" s="45"/>
      <c r="E484" s="45"/>
      <c r="F484" s="45"/>
      <c r="G484" s="45"/>
      <c r="H484" s="45"/>
      <c r="I484" s="55"/>
      <c r="J484" s="56" t="s">
        <v>305</v>
      </c>
      <c r="K484" s="57"/>
      <c r="L484" s="57"/>
      <c r="M484" s="170">
        <f t="shared" ref="M484:N485" si="100">M485</f>
        <v>1858.12</v>
      </c>
      <c r="N484" s="170">
        <f t="shared" si="100"/>
        <v>0</v>
      </c>
      <c r="O484" s="170">
        <f t="shared" si="98"/>
        <v>1858.12</v>
      </c>
      <c r="P484" s="30"/>
      <c r="Q484" s="83"/>
      <c r="R484" s="83"/>
    </row>
    <row r="485" spans="1:20" s="36" customFormat="1" ht="15.75">
      <c r="I485" s="35">
        <v>3</v>
      </c>
      <c r="J485" s="36" t="s">
        <v>10</v>
      </c>
      <c r="K485" s="37" t="e">
        <f>#REF!+K486+#REF!+#REF!</f>
        <v>#REF!</v>
      </c>
      <c r="L485" s="37"/>
      <c r="M485" s="171">
        <f t="shared" si="100"/>
        <v>1858.12</v>
      </c>
      <c r="N485" s="171">
        <f t="shared" si="100"/>
        <v>0</v>
      </c>
      <c r="O485" s="171">
        <f t="shared" si="98"/>
        <v>1858.12</v>
      </c>
      <c r="P485" s="38" t="e">
        <f>M485/K485*100</f>
        <v>#REF!</v>
      </c>
      <c r="Q485" s="38"/>
      <c r="R485" s="38"/>
    </row>
    <row r="486" spans="1:20" s="36" customFormat="1" ht="15.75">
      <c r="I486" s="35">
        <v>32</v>
      </c>
      <c r="J486" s="36" t="s">
        <v>17</v>
      </c>
      <c r="K486" s="37" t="e">
        <f>#REF!+#REF!+#REF!+#REF!+#REF!</f>
        <v>#REF!</v>
      </c>
      <c r="L486" s="37"/>
      <c r="M486" s="171">
        <v>1858.12</v>
      </c>
      <c r="N486" s="171">
        <v>0</v>
      </c>
      <c r="O486" s="171">
        <f t="shared" si="98"/>
        <v>1858.12</v>
      </c>
      <c r="P486" s="38" t="e">
        <f>M486/K486*100</f>
        <v>#REF!</v>
      </c>
      <c r="Q486" s="38"/>
      <c r="R486" s="38"/>
    </row>
    <row r="487" spans="1:20" s="2" customFormat="1" ht="35.25" customHeight="1">
      <c r="A487" s="46"/>
      <c r="B487" s="46"/>
      <c r="C487" s="46"/>
      <c r="D487" s="46"/>
      <c r="E487" s="46"/>
      <c r="F487" s="46"/>
      <c r="G487" s="46"/>
      <c r="H487" s="46"/>
      <c r="I487" s="22" t="s">
        <v>96</v>
      </c>
      <c r="J487" s="22" t="s">
        <v>138</v>
      </c>
      <c r="K487" s="23" t="e">
        <f>K488+#REF!+#REF!+#REF!</f>
        <v>#REF!</v>
      </c>
      <c r="L487" s="23"/>
      <c r="M487" s="166">
        <f>M488+M499</f>
        <v>30399.24</v>
      </c>
      <c r="N487" s="166">
        <f>N488+N499</f>
        <v>0</v>
      </c>
      <c r="O487" s="166">
        <f t="shared" si="98"/>
        <v>30399.24</v>
      </c>
      <c r="P487" s="24" t="e">
        <f>M487/K487*100</f>
        <v>#REF!</v>
      </c>
      <c r="Q487" s="83"/>
      <c r="R487" s="83"/>
    </row>
    <row r="488" spans="1:20" s="2" customFormat="1" ht="15.75">
      <c r="A488" s="18"/>
      <c r="B488" s="18"/>
      <c r="C488" s="18"/>
      <c r="D488" s="18"/>
      <c r="E488" s="18"/>
      <c r="F488" s="18"/>
      <c r="G488" s="18"/>
      <c r="H488" s="18"/>
      <c r="I488" s="25" t="s">
        <v>123</v>
      </c>
      <c r="J488" s="25" t="s">
        <v>153</v>
      </c>
      <c r="K488" s="16" t="e">
        <f>K491</f>
        <v>#REF!</v>
      </c>
      <c r="L488" s="16"/>
      <c r="M488" s="167">
        <f>M489</f>
        <v>8500</v>
      </c>
      <c r="N488" s="167">
        <f>N489</f>
        <v>0</v>
      </c>
      <c r="O488" s="167">
        <f t="shared" si="98"/>
        <v>8500</v>
      </c>
      <c r="P488" s="26" t="e">
        <f>M488/K488*100</f>
        <v>#REF!</v>
      </c>
      <c r="Q488" s="83"/>
      <c r="R488" s="83"/>
    </row>
    <row r="489" spans="1:20" s="2" customFormat="1" ht="15.75">
      <c r="A489" s="45"/>
      <c r="B489" s="45"/>
      <c r="C489" s="45"/>
      <c r="D489" s="45"/>
      <c r="E489" s="45"/>
      <c r="F489" s="45"/>
      <c r="G489" s="45"/>
      <c r="H489" s="45"/>
      <c r="I489" s="114" t="s">
        <v>102</v>
      </c>
      <c r="J489" s="115"/>
      <c r="K489" s="116"/>
      <c r="L489" s="116"/>
      <c r="M489" s="168">
        <f>M490+M493+M496</f>
        <v>8500</v>
      </c>
      <c r="N489" s="168">
        <f>N490+N493+N496</f>
        <v>0</v>
      </c>
      <c r="O489" s="168">
        <f t="shared" si="98"/>
        <v>8500</v>
      </c>
      <c r="P489" s="30"/>
      <c r="Q489" s="83"/>
      <c r="R489" s="83"/>
    </row>
    <row r="490" spans="1:20" s="59" customFormat="1" ht="17.25" customHeight="1">
      <c r="A490" s="54"/>
      <c r="B490" s="54"/>
      <c r="C490" s="54"/>
      <c r="D490" s="54"/>
      <c r="E490" s="54"/>
      <c r="F490" s="54"/>
      <c r="G490" s="54"/>
      <c r="H490" s="54"/>
      <c r="I490" s="55"/>
      <c r="J490" s="56" t="s">
        <v>305</v>
      </c>
      <c r="K490" s="57"/>
      <c r="L490" s="57"/>
      <c r="M490" s="170">
        <f t="shared" ref="M490:M491" si="101">M491</f>
        <v>0</v>
      </c>
      <c r="N490" s="170">
        <f t="shared" ref="N490:N491" si="102">N491</f>
        <v>0</v>
      </c>
      <c r="O490" s="170">
        <f t="shared" si="98"/>
        <v>0</v>
      </c>
      <c r="P490" s="58"/>
      <c r="Q490" s="83"/>
      <c r="R490" s="83"/>
      <c r="S490" s="2"/>
      <c r="T490" s="2"/>
    </row>
    <row r="491" spans="1:20" s="2" customFormat="1" ht="15.75">
      <c r="A491" s="36"/>
      <c r="B491" s="36"/>
      <c r="C491" s="36"/>
      <c r="D491" s="36"/>
      <c r="E491" s="36"/>
      <c r="F491" s="36"/>
      <c r="G491" s="36"/>
      <c r="H491" s="36"/>
      <c r="I491" s="35">
        <v>3</v>
      </c>
      <c r="J491" s="36" t="s">
        <v>10</v>
      </c>
      <c r="K491" s="37" t="e">
        <f>K492</f>
        <v>#REF!</v>
      </c>
      <c r="L491" s="37"/>
      <c r="M491" s="171">
        <f t="shared" si="101"/>
        <v>0</v>
      </c>
      <c r="N491" s="171">
        <f t="shared" si="102"/>
        <v>0</v>
      </c>
      <c r="O491" s="171">
        <f t="shared" si="98"/>
        <v>0</v>
      </c>
      <c r="P491" s="38" t="e">
        <f>M491/K491*100</f>
        <v>#REF!</v>
      </c>
      <c r="Q491" s="38"/>
      <c r="R491" s="38"/>
    </row>
    <row r="492" spans="1:20" s="2" customFormat="1" ht="15.75">
      <c r="A492" s="36"/>
      <c r="B492" s="36"/>
      <c r="C492" s="36"/>
      <c r="D492" s="36"/>
      <c r="E492" s="36"/>
      <c r="F492" s="36"/>
      <c r="G492" s="36"/>
      <c r="H492" s="36"/>
      <c r="I492" s="35">
        <v>32</v>
      </c>
      <c r="J492" s="36" t="s">
        <v>17</v>
      </c>
      <c r="K492" s="37" t="e">
        <f>#REF!</f>
        <v>#REF!</v>
      </c>
      <c r="L492" s="37"/>
      <c r="M492" s="171">
        <v>0</v>
      </c>
      <c r="N492" s="171">
        <v>0</v>
      </c>
      <c r="O492" s="171">
        <f t="shared" si="98"/>
        <v>0</v>
      </c>
      <c r="P492" s="38" t="e">
        <f>M492/K492*100</f>
        <v>#REF!</v>
      </c>
      <c r="Q492" s="38"/>
      <c r="R492" s="38"/>
    </row>
    <row r="493" spans="1:20" s="2" customFormat="1" ht="15.75">
      <c r="A493" s="36"/>
      <c r="B493" s="36"/>
      <c r="C493" s="36"/>
      <c r="D493" s="36"/>
      <c r="E493" s="36"/>
      <c r="F493" s="36"/>
      <c r="G493" s="36"/>
      <c r="H493" s="36"/>
      <c r="I493" s="55"/>
      <c r="J493" s="56" t="s">
        <v>314</v>
      </c>
      <c r="K493" s="57"/>
      <c r="L493" s="57"/>
      <c r="M493" s="170">
        <f t="shared" ref="M493:M496" si="103">M494</f>
        <v>975</v>
      </c>
      <c r="N493" s="170">
        <f>N494</f>
        <v>0</v>
      </c>
      <c r="O493" s="170">
        <f t="shared" si="98"/>
        <v>975</v>
      </c>
      <c r="P493" s="38"/>
      <c r="Q493" s="42"/>
      <c r="R493" s="42"/>
    </row>
    <row r="494" spans="1:20" s="2" customFormat="1" ht="15.75">
      <c r="A494" s="36"/>
      <c r="B494" s="36"/>
      <c r="C494" s="36"/>
      <c r="D494" s="36"/>
      <c r="E494" s="36"/>
      <c r="F494" s="36"/>
      <c r="G494" s="36"/>
      <c r="H494" s="36"/>
      <c r="I494" s="35">
        <v>3</v>
      </c>
      <c r="J494" s="36" t="s">
        <v>10</v>
      </c>
      <c r="K494" s="37" t="e">
        <f>K495</f>
        <v>#REF!</v>
      </c>
      <c r="L494" s="37"/>
      <c r="M494" s="171">
        <f t="shared" si="103"/>
        <v>975</v>
      </c>
      <c r="N494" s="171">
        <f>N495</f>
        <v>0</v>
      </c>
      <c r="O494" s="171">
        <f t="shared" si="98"/>
        <v>975</v>
      </c>
      <c r="P494" s="38"/>
      <c r="Q494" s="42"/>
      <c r="R494" s="42"/>
    </row>
    <row r="495" spans="1:20" s="2" customFormat="1" ht="15.75">
      <c r="A495" s="36"/>
      <c r="B495" s="36"/>
      <c r="C495" s="36"/>
      <c r="D495" s="36"/>
      <c r="E495" s="36"/>
      <c r="F495" s="36"/>
      <c r="G495" s="36"/>
      <c r="H495" s="36"/>
      <c r="I495" s="35">
        <v>32</v>
      </c>
      <c r="J495" s="36" t="s">
        <v>17</v>
      </c>
      <c r="K495" s="37" t="e">
        <f>#REF!</f>
        <v>#REF!</v>
      </c>
      <c r="L495" s="37"/>
      <c r="M495" s="171">
        <v>975</v>
      </c>
      <c r="N495" s="171">
        <v>0</v>
      </c>
      <c r="O495" s="171">
        <f t="shared" si="98"/>
        <v>975</v>
      </c>
      <c r="P495" s="38"/>
      <c r="Q495" s="42"/>
      <c r="R495" s="42"/>
    </row>
    <row r="496" spans="1:20" s="2" customFormat="1" ht="31.5">
      <c r="A496" s="36"/>
      <c r="B496" s="36"/>
      <c r="C496" s="36"/>
      <c r="D496" s="36"/>
      <c r="E496" s="36"/>
      <c r="F496" s="36"/>
      <c r="G496" s="36"/>
      <c r="H496" s="36"/>
      <c r="I496" s="55"/>
      <c r="J496" s="56" t="s">
        <v>321</v>
      </c>
      <c r="K496" s="57"/>
      <c r="L496" s="57"/>
      <c r="M496" s="170">
        <f t="shared" si="103"/>
        <v>7525</v>
      </c>
      <c r="N496" s="170">
        <f>N497</f>
        <v>0</v>
      </c>
      <c r="O496" s="170">
        <f t="shared" si="98"/>
        <v>7525</v>
      </c>
      <c r="P496" s="38"/>
      <c r="Q496" s="42"/>
      <c r="R496" s="42"/>
    </row>
    <row r="497" spans="1:18" s="2" customFormat="1" ht="15.75">
      <c r="A497" s="36"/>
      <c r="B497" s="36"/>
      <c r="C497" s="36"/>
      <c r="D497" s="36"/>
      <c r="E497" s="36"/>
      <c r="F497" s="36"/>
      <c r="G497" s="36"/>
      <c r="H497" s="36"/>
      <c r="I497" s="35">
        <v>3</v>
      </c>
      <c r="J497" s="36" t="s">
        <v>10</v>
      </c>
      <c r="K497" s="37" t="e">
        <f>K498</f>
        <v>#REF!</v>
      </c>
      <c r="L497" s="37"/>
      <c r="M497" s="171">
        <f>M498</f>
        <v>7525</v>
      </c>
      <c r="N497" s="171">
        <f>N498</f>
        <v>0</v>
      </c>
      <c r="O497" s="171">
        <f t="shared" si="98"/>
        <v>7525</v>
      </c>
      <c r="P497" s="38"/>
      <c r="Q497" s="42"/>
      <c r="R497" s="42"/>
    </row>
    <row r="498" spans="1:18" s="2" customFormat="1" ht="15.75">
      <c r="A498" s="36"/>
      <c r="B498" s="36"/>
      <c r="C498" s="36"/>
      <c r="D498" s="36"/>
      <c r="E498" s="36"/>
      <c r="F498" s="36"/>
      <c r="G498" s="36"/>
      <c r="H498" s="36"/>
      <c r="I498" s="35">
        <v>32</v>
      </c>
      <c r="J498" s="36" t="s">
        <v>17</v>
      </c>
      <c r="K498" s="37" t="e">
        <f>#REF!</f>
        <v>#REF!</v>
      </c>
      <c r="L498" s="37"/>
      <c r="M498" s="171">
        <v>7525</v>
      </c>
      <c r="N498" s="171">
        <v>0</v>
      </c>
      <c r="O498" s="171">
        <f t="shared" si="98"/>
        <v>7525</v>
      </c>
      <c r="P498" s="38"/>
      <c r="Q498" s="42"/>
      <c r="R498" s="42"/>
    </row>
    <row r="499" spans="1:18" s="2" customFormat="1" ht="15.75">
      <c r="A499" s="36"/>
      <c r="B499" s="36"/>
      <c r="C499" s="36"/>
      <c r="D499" s="36"/>
      <c r="E499" s="36"/>
      <c r="F499" s="36"/>
      <c r="G499" s="36"/>
      <c r="H499" s="36"/>
      <c r="I499" s="25" t="s">
        <v>167</v>
      </c>
      <c r="J499" s="25" t="s">
        <v>165</v>
      </c>
      <c r="K499" s="16" t="e">
        <f>K502</f>
        <v>#REF!</v>
      </c>
      <c r="L499" s="16"/>
      <c r="M499" s="167">
        <f>M500</f>
        <v>21899.24</v>
      </c>
      <c r="N499" s="167">
        <f>N502</f>
        <v>0</v>
      </c>
      <c r="O499" s="167">
        <f t="shared" si="98"/>
        <v>21899.24</v>
      </c>
      <c r="P499" s="38"/>
      <c r="Q499" s="42"/>
      <c r="R499" s="42"/>
    </row>
    <row r="500" spans="1:18" s="2" customFormat="1" ht="15.75">
      <c r="A500" s="36"/>
      <c r="B500" s="36"/>
      <c r="C500" s="36"/>
      <c r="D500" s="36"/>
      <c r="E500" s="36"/>
      <c r="F500" s="36"/>
      <c r="G500" s="36"/>
      <c r="H500" s="36"/>
      <c r="I500" s="114" t="s">
        <v>102</v>
      </c>
      <c r="J500" s="115"/>
      <c r="K500" s="116"/>
      <c r="L500" s="116"/>
      <c r="M500" s="168">
        <f>M501</f>
        <v>21899.24</v>
      </c>
      <c r="N500" s="168">
        <f>N501</f>
        <v>0</v>
      </c>
      <c r="O500" s="168">
        <f t="shared" si="98"/>
        <v>21899.24</v>
      </c>
      <c r="P500" s="38"/>
      <c r="Q500" s="42"/>
      <c r="R500" s="42"/>
    </row>
    <row r="501" spans="1:18" s="2" customFormat="1" ht="31.5">
      <c r="A501" s="36"/>
      <c r="B501" s="36"/>
      <c r="C501" s="36"/>
      <c r="D501" s="36"/>
      <c r="E501" s="36"/>
      <c r="F501" s="36"/>
      <c r="G501" s="36"/>
      <c r="H501" s="36"/>
      <c r="I501" s="55"/>
      <c r="J501" s="56" t="s">
        <v>321</v>
      </c>
      <c r="K501" s="57"/>
      <c r="L501" s="57"/>
      <c r="M501" s="170">
        <f t="shared" ref="M501:N502" si="104">M502</f>
        <v>21899.24</v>
      </c>
      <c r="N501" s="170">
        <f t="shared" si="104"/>
        <v>0</v>
      </c>
      <c r="O501" s="170">
        <f t="shared" si="98"/>
        <v>21899.24</v>
      </c>
      <c r="P501" s="38"/>
      <c r="Q501" s="42"/>
      <c r="R501" s="42"/>
    </row>
    <row r="502" spans="1:18" s="2" customFormat="1" ht="15.75">
      <c r="A502" s="36"/>
      <c r="B502" s="36"/>
      <c r="C502" s="36"/>
      <c r="D502" s="36"/>
      <c r="E502" s="36"/>
      <c r="F502" s="36"/>
      <c r="G502" s="36"/>
      <c r="H502" s="36"/>
      <c r="I502" s="35">
        <v>3</v>
      </c>
      <c r="J502" s="36" t="s">
        <v>10</v>
      </c>
      <c r="K502" s="37" t="e">
        <f>K503</f>
        <v>#REF!</v>
      </c>
      <c r="L502" s="37"/>
      <c r="M502" s="171">
        <f t="shared" si="104"/>
        <v>21899.24</v>
      </c>
      <c r="N502" s="171">
        <f>N503</f>
        <v>0</v>
      </c>
      <c r="O502" s="171">
        <f t="shared" si="98"/>
        <v>21899.24</v>
      </c>
      <c r="P502" s="38"/>
      <c r="Q502" s="42"/>
      <c r="R502" s="42"/>
    </row>
    <row r="503" spans="1:18" s="2" customFormat="1" ht="15.75">
      <c r="A503" s="36"/>
      <c r="B503" s="36"/>
      <c r="C503" s="36"/>
      <c r="D503" s="36"/>
      <c r="E503" s="36"/>
      <c r="F503" s="36"/>
      <c r="G503" s="36"/>
      <c r="H503" s="36"/>
      <c r="I503" s="35">
        <v>35</v>
      </c>
      <c r="J503" s="36" t="s">
        <v>165</v>
      </c>
      <c r="K503" s="37" t="e">
        <f>#REF!</f>
        <v>#REF!</v>
      </c>
      <c r="L503" s="37"/>
      <c r="M503" s="171">
        <v>21899.24</v>
      </c>
      <c r="N503" s="171">
        <v>0</v>
      </c>
      <c r="O503" s="171">
        <f t="shared" si="98"/>
        <v>21899.24</v>
      </c>
      <c r="P503" s="38"/>
      <c r="Q503" s="42"/>
      <c r="R503" s="42"/>
    </row>
    <row r="504" spans="1:18" s="98" customFormat="1" ht="41.25" customHeight="1">
      <c r="A504" s="97"/>
      <c r="B504" s="97"/>
      <c r="C504" s="97"/>
      <c r="D504" s="97"/>
      <c r="E504" s="97"/>
      <c r="F504" s="97"/>
      <c r="G504" s="97"/>
      <c r="H504" s="97"/>
      <c r="I504" s="370" t="s">
        <v>168</v>
      </c>
      <c r="J504" s="370"/>
      <c r="K504" s="139"/>
      <c r="L504" s="139"/>
      <c r="M504" s="194">
        <f>M505+M519+M527+M535+M546+M557+M562+M570+M581</f>
        <v>3690084.28</v>
      </c>
      <c r="N504" s="194">
        <f>N505+N519+N527+N535+N546+N557+N562+N570+N581</f>
        <v>-932729.1</v>
      </c>
      <c r="O504" s="194">
        <f t="shared" si="98"/>
        <v>2757355.1799999997</v>
      </c>
      <c r="P504" s="140"/>
      <c r="Q504" s="140"/>
      <c r="R504" s="140"/>
    </row>
    <row r="505" spans="1:18" s="2" customFormat="1" ht="31.5">
      <c r="A505" s="18"/>
      <c r="B505" s="18"/>
      <c r="C505" s="18"/>
      <c r="D505" s="18"/>
      <c r="E505" s="18"/>
      <c r="F505" s="18"/>
      <c r="G505" s="18"/>
      <c r="H505" s="18"/>
      <c r="I505" s="25" t="s">
        <v>136</v>
      </c>
      <c r="J505" s="25" t="s">
        <v>304</v>
      </c>
      <c r="K505" s="16" t="e">
        <f>#REF!</f>
        <v>#REF!</v>
      </c>
      <c r="L505" s="16"/>
      <c r="M505" s="167">
        <f>M506</f>
        <v>205296</v>
      </c>
      <c r="N505" s="167">
        <f>N506</f>
        <v>-14790</v>
      </c>
      <c r="O505" s="167">
        <f t="shared" si="98"/>
        <v>190506</v>
      </c>
      <c r="P505" s="26"/>
      <c r="Q505" s="83"/>
      <c r="R505" s="83"/>
    </row>
    <row r="506" spans="1:18" s="2" customFormat="1" ht="15.75">
      <c r="A506" s="45"/>
      <c r="B506" s="45"/>
      <c r="C506" s="45"/>
      <c r="D506" s="45"/>
      <c r="E506" s="45"/>
      <c r="F506" s="45"/>
      <c r="G506" s="45"/>
      <c r="H506" s="45"/>
      <c r="I506" s="114" t="s">
        <v>98</v>
      </c>
      <c r="J506" s="115"/>
      <c r="K506" s="116"/>
      <c r="L506" s="116"/>
      <c r="M506" s="168">
        <f>M507+M513+M510+M516</f>
        <v>205296</v>
      </c>
      <c r="N506" s="168">
        <f>N507+N510+N513+N516</f>
        <v>-14790</v>
      </c>
      <c r="O506" s="168">
        <f t="shared" si="98"/>
        <v>190506</v>
      </c>
      <c r="P506" s="30"/>
      <c r="Q506" s="83"/>
      <c r="R506" s="83"/>
    </row>
    <row r="507" spans="1:18" s="2" customFormat="1" ht="15.75">
      <c r="A507" s="36"/>
      <c r="B507" s="36"/>
      <c r="C507" s="36"/>
      <c r="D507" s="36"/>
      <c r="E507" s="36"/>
      <c r="F507" s="36"/>
      <c r="G507" s="36"/>
      <c r="H507" s="36"/>
      <c r="I507" s="84"/>
      <c r="J507" s="86" t="s">
        <v>313</v>
      </c>
      <c r="K507" s="85"/>
      <c r="L507" s="85"/>
      <c r="M507" s="195">
        <f t="shared" ref="M507:N508" si="105">M508</f>
        <v>0</v>
      </c>
      <c r="N507" s="195">
        <f t="shared" si="105"/>
        <v>0</v>
      </c>
      <c r="O507" s="195">
        <f t="shared" si="98"/>
        <v>0</v>
      </c>
      <c r="P507" s="42"/>
      <c r="Q507" s="42"/>
      <c r="R507" s="42"/>
    </row>
    <row r="508" spans="1:18" s="2" customFormat="1" ht="15.75">
      <c r="A508" s="36"/>
      <c r="B508" s="36"/>
      <c r="C508" s="36"/>
      <c r="D508" s="36"/>
      <c r="E508" s="36"/>
      <c r="F508" s="36"/>
      <c r="G508" s="36"/>
      <c r="H508" s="36"/>
      <c r="I508" s="35">
        <v>4</v>
      </c>
      <c r="J508" s="36" t="s">
        <v>11</v>
      </c>
      <c r="K508" s="37" t="e">
        <f>K509</f>
        <v>#REF!</v>
      </c>
      <c r="L508" s="37"/>
      <c r="M508" s="171">
        <f t="shared" si="105"/>
        <v>0</v>
      </c>
      <c r="N508" s="171">
        <f t="shared" si="105"/>
        <v>0</v>
      </c>
      <c r="O508" s="171">
        <f t="shared" ref="O508:O535" si="106">M508+N508</f>
        <v>0</v>
      </c>
      <c r="P508" s="38"/>
      <c r="Q508" s="38"/>
      <c r="R508" s="38"/>
    </row>
    <row r="509" spans="1:18" s="2" customFormat="1" ht="17.25" customHeight="1">
      <c r="A509" s="36"/>
      <c r="B509" s="36"/>
      <c r="C509" s="36"/>
      <c r="D509" s="36"/>
      <c r="E509" s="36"/>
      <c r="F509" s="36"/>
      <c r="G509" s="36"/>
      <c r="H509" s="36"/>
      <c r="I509" s="35">
        <v>42</v>
      </c>
      <c r="J509" s="36" t="s">
        <v>20</v>
      </c>
      <c r="K509" s="37" t="e">
        <f>#REF!</f>
        <v>#REF!</v>
      </c>
      <c r="L509" s="37"/>
      <c r="M509" s="171">
        <v>0</v>
      </c>
      <c r="N509" s="171">
        <v>0</v>
      </c>
      <c r="O509" s="171">
        <f t="shared" si="106"/>
        <v>0</v>
      </c>
      <c r="P509" s="38"/>
      <c r="Q509" s="38"/>
      <c r="R509" s="38"/>
    </row>
    <row r="510" spans="1:18" s="2" customFormat="1" ht="17.25" customHeight="1">
      <c r="A510" s="36"/>
      <c r="B510" s="36"/>
      <c r="C510" s="36"/>
      <c r="D510" s="36"/>
      <c r="E510" s="36"/>
      <c r="F510" s="36"/>
      <c r="G510" s="36"/>
      <c r="H510" s="36"/>
      <c r="I510" s="202"/>
      <c r="J510" s="202" t="s">
        <v>322</v>
      </c>
      <c r="K510" s="215"/>
      <c r="L510" s="215"/>
      <c r="M510" s="218">
        <f t="shared" ref="M510:N511" si="107">M511</f>
        <v>175296</v>
      </c>
      <c r="N510" s="218">
        <f t="shared" si="107"/>
        <v>-34790</v>
      </c>
      <c r="O510" s="218">
        <f t="shared" si="106"/>
        <v>140506</v>
      </c>
      <c r="P510" s="38"/>
      <c r="Q510" s="38"/>
      <c r="R510" s="38"/>
    </row>
    <row r="511" spans="1:18" s="2" customFormat="1" ht="17.25" customHeight="1">
      <c r="A511" s="36"/>
      <c r="B511" s="36"/>
      <c r="C511" s="36"/>
      <c r="D511" s="36"/>
      <c r="E511" s="36"/>
      <c r="F511" s="36"/>
      <c r="G511" s="36"/>
      <c r="H511" s="36"/>
      <c r="I511" s="35">
        <v>4</v>
      </c>
      <c r="J511" s="35" t="s">
        <v>11</v>
      </c>
      <c r="K511" s="145"/>
      <c r="L511" s="145"/>
      <c r="M511" s="196">
        <f t="shared" si="107"/>
        <v>175296</v>
      </c>
      <c r="N511" s="196">
        <f t="shared" si="107"/>
        <v>-34790</v>
      </c>
      <c r="O511" s="196">
        <f t="shared" si="106"/>
        <v>140506</v>
      </c>
      <c r="P511" s="38"/>
      <c r="Q511" s="38"/>
      <c r="R511" s="38"/>
    </row>
    <row r="512" spans="1:18" s="2" customFormat="1" ht="17.25" customHeight="1">
      <c r="A512" s="36"/>
      <c r="B512" s="36"/>
      <c r="C512" s="36"/>
      <c r="D512" s="36"/>
      <c r="E512" s="36"/>
      <c r="F512" s="36"/>
      <c r="G512" s="36"/>
      <c r="H512" s="36"/>
      <c r="I512" s="35">
        <v>42</v>
      </c>
      <c r="J512" s="35" t="s">
        <v>20</v>
      </c>
      <c r="K512" s="145"/>
      <c r="L512" s="145"/>
      <c r="M512" s="196">
        <v>175296</v>
      </c>
      <c r="N512" s="196">
        <v>-34790</v>
      </c>
      <c r="O512" s="196">
        <f t="shared" si="106"/>
        <v>140506</v>
      </c>
      <c r="P512" s="38"/>
      <c r="Q512" s="38"/>
      <c r="R512" s="38"/>
    </row>
    <row r="513" spans="1:18" s="203" customFormat="1" ht="15.75">
      <c r="A513" s="123"/>
      <c r="B513" s="123"/>
      <c r="C513" s="123"/>
      <c r="D513" s="123"/>
      <c r="E513" s="123"/>
      <c r="F513" s="123"/>
      <c r="G513" s="123"/>
      <c r="H513" s="123"/>
      <c r="I513" s="202"/>
      <c r="J513" s="202" t="s">
        <v>323</v>
      </c>
      <c r="K513" s="215"/>
      <c r="L513" s="215"/>
      <c r="M513" s="218">
        <f t="shared" ref="M513:N514" si="108">M514</f>
        <v>30000</v>
      </c>
      <c r="N513" s="218">
        <f t="shared" si="108"/>
        <v>20000</v>
      </c>
      <c r="O513" s="218">
        <f t="shared" si="106"/>
        <v>50000</v>
      </c>
      <c r="P513" s="124"/>
      <c r="Q513" s="124"/>
      <c r="R513" s="124"/>
    </row>
    <row r="514" spans="1:18" s="2" customFormat="1" ht="15.75">
      <c r="A514" s="36"/>
      <c r="B514" s="36"/>
      <c r="C514" s="36"/>
      <c r="D514" s="36"/>
      <c r="E514" s="36"/>
      <c r="F514" s="36"/>
      <c r="G514" s="36"/>
      <c r="H514" s="36"/>
      <c r="I514" s="35">
        <v>4</v>
      </c>
      <c r="J514" s="35" t="s">
        <v>11</v>
      </c>
      <c r="K514" s="145"/>
      <c r="L514" s="145"/>
      <c r="M514" s="196">
        <f t="shared" si="108"/>
        <v>30000</v>
      </c>
      <c r="N514" s="196">
        <f t="shared" si="108"/>
        <v>20000</v>
      </c>
      <c r="O514" s="196">
        <f t="shared" si="106"/>
        <v>50000</v>
      </c>
      <c r="P514" s="42"/>
      <c r="Q514" s="42"/>
      <c r="R514" s="42"/>
    </row>
    <row r="515" spans="1:18" s="2" customFormat="1" ht="15.75">
      <c r="A515" s="36"/>
      <c r="B515" s="36"/>
      <c r="C515" s="36"/>
      <c r="D515" s="36"/>
      <c r="E515" s="36"/>
      <c r="F515" s="36"/>
      <c r="G515" s="36"/>
      <c r="H515" s="36"/>
      <c r="I515" s="35">
        <v>42</v>
      </c>
      <c r="J515" s="35" t="s">
        <v>20</v>
      </c>
      <c r="K515" s="145"/>
      <c r="L515" s="145"/>
      <c r="M515" s="196">
        <v>30000</v>
      </c>
      <c r="N515" s="196">
        <v>20000</v>
      </c>
      <c r="O515" s="196">
        <f t="shared" si="106"/>
        <v>50000</v>
      </c>
      <c r="P515" s="42"/>
      <c r="Q515" s="42"/>
      <c r="R515" s="42"/>
    </row>
    <row r="516" spans="1:18" s="2" customFormat="1" ht="31.5">
      <c r="A516" s="36"/>
      <c r="B516" s="36"/>
      <c r="C516" s="36"/>
      <c r="D516" s="36"/>
      <c r="E516" s="36"/>
      <c r="F516" s="36"/>
      <c r="G516" s="36"/>
      <c r="H516" s="36"/>
      <c r="I516" s="84"/>
      <c r="J516" s="86" t="s">
        <v>321</v>
      </c>
      <c r="K516" s="85"/>
      <c r="L516" s="85"/>
      <c r="M516" s="195">
        <f t="shared" ref="M516:N517" si="109">M517</f>
        <v>0</v>
      </c>
      <c r="N516" s="195">
        <f t="shared" si="109"/>
        <v>0</v>
      </c>
      <c r="O516" s="195">
        <f t="shared" si="106"/>
        <v>0</v>
      </c>
      <c r="P516" s="42"/>
      <c r="Q516" s="42"/>
      <c r="R516" s="42"/>
    </row>
    <row r="517" spans="1:18" s="2" customFormat="1" ht="15.75">
      <c r="A517" s="36"/>
      <c r="B517" s="36"/>
      <c r="C517" s="36"/>
      <c r="D517" s="36"/>
      <c r="E517" s="36"/>
      <c r="F517" s="36"/>
      <c r="G517" s="36"/>
      <c r="H517" s="36"/>
      <c r="I517" s="35">
        <v>4</v>
      </c>
      <c r="J517" s="36" t="s">
        <v>11</v>
      </c>
      <c r="K517" s="37" t="e">
        <f>K518</f>
        <v>#REF!</v>
      </c>
      <c r="L517" s="37"/>
      <c r="M517" s="171">
        <f t="shared" si="109"/>
        <v>0</v>
      </c>
      <c r="N517" s="171">
        <f t="shared" si="109"/>
        <v>0</v>
      </c>
      <c r="O517" s="171">
        <f t="shared" si="106"/>
        <v>0</v>
      </c>
      <c r="P517" s="42"/>
      <c r="Q517" s="42"/>
      <c r="R517" s="42"/>
    </row>
    <row r="518" spans="1:18" s="2" customFormat="1" ht="15.75">
      <c r="A518" s="36"/>
      <c r="B518" s="36"/>
      <c r="C518" s="36"/>
      <c r="D518" s="36"/>
      <c r="E518" s="36"/>
      <c r="F518" s="36"/>
      <c r="G518" s="36"/>
      <c r="H518" s="36"/>
      <c r="I518" s="35">
        <v>42</v>
      </c>
      <c r="J518" s="36" t="s">
        <v>20</v>
      </c>
      <c r="K518" s="37" t="e">
        <f>#REF!</f>
        <v>#REF!</v>
      </c>
      <c r="L518" s="37"/>
      <c r="M518" s="171">
        <v>0</v>
      </c>
      <c r="N518" s="171">
        <v>0</v>
      </c>
      <c r="O518" s="171">
        <f t="shared" si="106"/>
        <v>0</v>
      </c>
      <c r="P518" s="42"/>
      <c r="Q518" s="42"/>
      <c r="R518" s="42"/>
    </row>
    <row r="519" spans="1:18" s="2" customFormat="1" ht="15.75">
      <c r="A519" s="18"/>
      <c r="B519" s="18"/>
      <c r="C519" s="18"/>
      <c r="D519" s="18"/>
      <c r="E519" s="18"/>
      <c r="F519" s="18"/>
      <c r="G519" s="18"/>
      <c r="H519" s="18"/>
      <c r="I519" s="25" t="s">
        <v>251</v>
      </c>
      <c r="J519" s="25" t="s">
        <v>252</v>
      </c>
      <c r="K519" s="16" t="e">
        <f>#REF!</f>
        <v>#REF!</v>
      </c>
      <c r="L519" s="16"/>
      <c r="M519" s="167">
        <f>M520</f>
        <v>1284370</v>
      </c>
      <c r="N519" s="167">
        <f>N520</f>
        <v>-1208292.5</v>
      </c>
      <c r="O519" s="167">
        <f t="shared" si="106"/>
        <v>76077.5</v>
      </c>
      <c r="P519" s="26"/>
      <c r="Q519" s="83"/>
      <c r="R519" s="83"/>
    </row>
    <row r="520" spans="1:18" s="2" customFormat="1" ht="15.75">
      <c r="A520" s="45"/>
      <c r="B520" s="45"/>
      <c r="C520" s="45"/>
      <c r="D520" s="45"/>
      <c r="E520" s="45"/>
      <c r="F520" s="45"/>
      <c r="G520" s="45"/>
      <c r="H520" s="45"/>
      <c r="I520" s="114" t="s">
        <v>98</v>
      </c>
      <c r="J520" s="115"/>
      <c r="K520" s="116"/>
      <c r="L520" s="116"/>
      <c r="M520" s="168">
        <f>M521+M524</f>
        <v>1284370</v>
      </c>
      <c r="N520" s="168">
        <f>N521+N524</f>
        <v>-1208292.5</v>
      </c>
      <c r="O520" s="168">
        <f t="shared" si="106"/>
        <v>76077.5</v>
      </c>
      <c r="P520" s="30"/>
      <c r="Q520" s="83"/>
      <c r="R520" s="83"/>
    </row>
    <row r="521" spans="1:18" s="2" customFormat="1" ht="15.75">
      <c r="A521" s="36"/>
      <c r="B521" s="36"/>
      <c r="C521" s="36"/>
      <c r="D521" s="36"/>
      <c r="E521" s="36"/>
      <c r="F521" s="36"/>
      <c r="G521" s="36"/>
      <c r="H521" s="36"/>
      <c r="I521" s="84"/>
      <c r="J521" s="86" t="s">
        <v>314</v>
      </c>
      <c r="K521" s="85"/>
      <c r="L521" s="85"/>
      <c r="M521" s="195">
        <f t="shared" ref="M521:N525" si="110">M522</f>
        <v>1155809.25</v>
      </c>
      <c r="N521" s="195">
        <f t="shared" si="110"/>
        <v>-1155809.25</v>
      </c>
      <c r="O521" s="195">
        <f t="shared" si="106"/>
        <v>0</v>
      </c>
      <c r="P521" s="42"/>
      <c r="Q521" s="42"/>
      <c r="R521" s="42"/>
    </row>
    <row r="522" spans="1:18" s="2" customFormat="1" ht="15.75">
      <c r="A522" s="36"/>
      <c r="B522" s="36"/>
      <c r="C522" s="36"/>
      <c r="D522" s="36"/>
      <c r="E522" s="36"/>
      <c r="F522" s="36"/>
      <c r="G522" s="36"/>
      <c r="H522" s="36"/>
      <c r="I522" s="35">
        <v>4</v>
      </c>
      <c r="J522" s="36" t="s">
        <v>11</v>
      </c>
      <c r="K522" s="37" t="e">
        <f>K523</f>
        <v>#REF!</v>
      </c>
      <c r="L522" s="37"/>
      <c r="M522" s="171">
        <f t="shared" si="110"/>
        <v>1155809.25</v>
      </c>
      <c r="N522" s="171">
        <f t="shared" si="110"/>
        <v>-1155809.25</v>
      </c>
      <c r="O522" s="171">
        <f t="shared" si="106"/>
        <v>0</v>
      </c>
      <c r="P522" s="38"/>
      <c r="Q522" s="38"/>
      <c r="R522" s="38"/>
    </row>
    <row r="523" spans="1:18" s="2" customFormat="1" ht="17.25" customHeight="1">
      <c r="A523" s="36"/>
      <c r="B523" s="36"/>
      <c r="C523" s="36"/>
      <c r="D523" s="36"/>
      <c r="E523" s="36"/>
      <c r="F523" s="36"/>
      <c r="G523" s="36"/>
      <c r="H523" s="36"/>
      <c r="I523" s="35">
        <v>42</v>
      </c>
      <c r="J523" s="36" t="s">
        <v>20</v>
      </c>
      <c r="K523" s="37" t="e">
        <f>#REF!</f>
        <v>#REF!</v>
      </c>
      <c r="L523" s="37"/>
      <c r="M523" s="171">
        <v>1155809.25</v>
      </c>
      <c r="N523" s="171">
        <v>-1155809.25</v>
      </c>
      <c r="O523" s="171">
        <f t="shared" si="106"/>
        <v>0</v>
      </c>
      <c r="P523" s="38"/>
      <c r="Q523" s="38"/>
      <c r="R523" s="38"/>
    </row>
    <row r="524" spans="1:18" s="2" customFormat="1" ht="17.25" customHeight="1">
      <c r="A524" s="36"/>
      <c r="B524" s="36"/>
      <c r="C524" s="36"/>
      <c r="D524" s="36"/>
      <c r="E524" s="36"/>
      <c r="F524" s="36"/>
      <c r="G524" s="36"/>
      <c r="H524" s="36"/>
      <c r="I524" s="84"/>
      <c r="J524" s="86" t="s">
        <v>305</v>
      </c>
      <c r="K524" s="85"/>
      <c r="L524" s="85"/>
      <c r="M524" s="195">
        <f t="shared" si="110"/>
        <v>128560.75</v>
      </c>
      <c r="N524" s="195">
        <f t="shared" si="110"/>
        <v>-52483.25</v>
      </c>
      <c r="O524" s="195">
        <f t="shared" si="106"/>
        <v>76077.5</v>
      </c>
      <c r="P524" s="38"/>
      <c r="Q524" s="38"/>
      <c r="R524" s="38"/>
    </row>
    <row r="525" spans="1:18" s="2" customFormat="1" ht="17.25" customHeight="1">
      <c r="A525" s="36"/>
      <c r="B525" s="36"/>
      <c r="C525" s="36"/>
      <c r="D525" s="36"/>
      <c r="E525" s="36"/>
      <c r="F525" s="36"/>
      <c r="G525" s="36"/>
      <c r="H525" s="36"/>
      <c r="I525" s="35">
        <v>4</v>
      </c>
      <c r="J525" s="36" t="s">
        <v>11</v>
      </c>
      <c r="K525" s="37" t="e">
        <f>K526</f>
        <v>#REF!</v>
      </c>
      <c r="L525" s="37"/>
      <c r="M525" s="171">
        <f t="shared" si="110"/>
        <v>128560.75</v>
      </c>
      <c r="N525" s="171">
        <f t="shared" si="110"/>
        <v>-52483.25</v>
      </c>
      <c r="O525" s="171">
        <f t="shared" si="106"/>
        <v>76077.5</v>
      </c>
      <c r="P525" s="38"/>
      <c r="Q525" s="38"/>
      <c r="R525" s="38"/>
    </row>
    <row r="526" spans="1:18" s="2" customFormat="1" ht="17.25" customHeight="1">
      <c r="A526" s="36"/>
      <c r="B526" s="36"/>
      <c r="C526" s="36"/>
      <c r="D526" s="36"/>
      <c r="E526" s="36"/>
      <c r="F526" s="36"/>
      <c r="G526" s="36"/>
      <c r="H526" s="36"/>
      <c r="I526" s="35">
        <v>42</v>
      </c>
      <c r="J526" s="36" t="s">
        <v>20</v>
      </c>
      <c r="K526" s="37" t="e">
        <f>#REF!</f>
        <v>#REF!</v>
      </c>
      <c r="L526" s="37"/>
      <c r="M526" s="171">
        <v>128560.75</v>
      </c>
      <c r="N526" s="171">
        <v>-52483.25</v>
      </c>
      <c r="O526" s="171">
        <f t="shared" si="106"/>
        <v>76077.5</v>
      </c>
      <c r="P526" s="38"/>
      <c r="Q526" s="38"/>
      <c r="R526" s="38"/>
    </row>
    <row r="527" spans="1:18" s="2" customFormat="1" ht="15.75">
      <c r="A527" s="18"/>
      <c r="B527" s="18"/>
      <c r="C527" s="18"/>
      <c r="D527" s="18"/>
      <c r="E527" s="18"/>
      <c r="F527" s="18"/>
      <c r="G527" s="18"/>
      <c r="H527" s="18"/>
      <c r="I527" s="110" t="s">
        <v>181</v>
      </c>
      <c r="J527" s="110" t="s">
        <v>182</v>
      </c>
      <c r="K527" s="111" t="e">
        <f>K530</f>
        <v>#REF!</v>
      </c>
      <c r="L527" s="111"/>
      <c r="M527" s="112">
        <f>M528</f>
        <v>20000</v>
      </c>
      <c r="N527" s="112">
        <f>N528</f>
        <v>0</v>
      </c>
      <c r="O527" s="112">
        <f t="shared" si="106"/>
        <v>20000</v>
      </c>
      <c r="P527" s="26"/>
      <c r="Q527" s="83"/>
      <c r="R527" s="83"/>
    </row>
    <row r="528" spans="1:18" s="2" customFormat="1" ht="15.75">
      <c r="A528" s="45"/>
      <c r="B528" s="45"/>
      <c r="C528" s="45"/>
      <c r="D528" s="45"/>
      <c r="E528" s="45"/>
      <c r="F528" s="45"/>
      <c r="G528" s="45"/>
      <c r="H528" s="45"/>
      <c r="I528" s="114" t="s">
        <v>54</v>
      </c>
      <c r="J528" s="115"/>
      <c r="K528" s="116"/>
      <c r="L528" s="116"/>
      <c r="M528" s="168">
        <f>M529+M532</f>
        <v>20000</v>
      </c>
      <c r="N528" s="168">
        <f>N529+N532</f>
        <v>0</v>
      </c>
      <c r="O528" s="168">
        <f t="shared" si="106"/>
        <v>20000</v>
      </c>
      <c r="P528" s="30"/>
      <c r="Q528" s="83"/>
      <c r="R528" s="83"/>
    </row>
    <row r="529" spans="1:20" s="59" customFormat="1" ht="15.75">
      <c r="A529" s="54"/>
      <c r="B529" s="54"/>
      <c r="C529" s="54"/>
      <c r="D529" s="54"/>
      <c r="E529" s="54"/>
      <c r="F529" s="54"/>
      <c r="G529" s="54"/>
      <c r="H529" s="54"/>
      <c r="I529" s="104"/>
      <c r="J529" s="105" t="s">
        <v>305</v>
      </c>
      <c r="K529" s="106"/>
      <c r="L529" s="106"/>
      <c r="M529" s="185">
        <f>M530</f>
        <v>20000</v>
      </c>
      <c r="N529" s="185">
        <f>N530</f>
        <v>-10036.65</v>
      </c>
      <c r="O529" s="185">
        <f>M529+N529</f>
        <v>9963.35</v>
      </c>
      <c r="P529" s="58"/>
      <c r="Q529" s="83"/>
      <c r="R529" s="83"/>
      <c r="S529" s="2"/>
      <c r="T529" s="2"/>
    </row>
    <row r="530" spans="1:20" s="2" customFormat="1" ht="15.75">
      <c r="A530" s="36"/>
      <c r="B530" s="36"/>
      <c r="C530" s="36"/>
      <c r="D530" s="36"/>
      <c r="E530" s="36"/>
      <c r="F530" s="36"/>
      <c r="G530" s="36"/>
      <c r="H530" s="36"/>
      <c r="I530" s="35">
        <v>4</v>
      </c>
      <c r="J530" s="36" t="s">
        <v>11</v>
      </c>
      <c r="K530" s="37" t="e">
        <f>K531</f>
        <v>#REF!</v>
      </c>
      <c r="L530" s="37"/>
      <c r="M530" s="171">
        <f>M531</f>
        <v>20000</v>
      </c>
      <c r="N530" s="171">
        <f>N531</f>
        <v>-10036.65</v>
      </c>
      <c r="O530" s="171">
        <f>M530+N530</f>
        <v>9963.35</v>
      </c>
      <c r="P530" s="38"/>
      <c r="Q530" s="38"/>
      <c r="R530" s="38"/>
    </row>
    <row r="531" spans="1:20" s="2" customFormat="1" ht="18.75" customHeight="1">
      <c r="A531" s="36"/>
      <c r="B531" s="36"/>
      <c r="C531" s="36"/>
      <c r="D531" s="36"/>
      <c r="E531" s="36"/>
      <c r="F531" s="36"/>
      <c r="G531" s="36"/>
      <c r="H531" s="36"/>
      <c r="I531" s="35">
        <v>42</v>
      </c>
      <c r="J531" s="36" t="s">
        <v>20</v>
      </c>
      <c r="K531" s="37" t="e">
        <f>#REF!</f>
        <v>#REF!</v>
      </c>
      <c r="L531" s="37"/>
      <c r="M531" s="171">
        <v>20000</v>
      </c>
      <c r="N531" s="171">
        <v>-10036.65</v>
      </c>
      <c r="O531" s="171">
        <f>M531+N531</f>
        <v>9963.35</v>
      </c>
      <c r="P531" s="38"/>
      <c r="Q531" s="38"/>
      <c r="R531" s="38"/>
    </row>
    <row r="532" spans="1:20" s="2" customFormat="1" ht="15.75">
      <c r="A532" s="36"/>
      <c r="B532" s="36"/>
      <c r="C532" s="36"/>
      <c r="D532" s="36"/>
      <c r="E532" s="36"/>
      <c r="F532" s="36"/>
      <c r="G532" s="36"/>
      <c r="H532" s="36"/>
      <c r="I532" s="84"/>
      <c r="J532" s="86" t="s">
        <v>313</v>
      </c>
      <c r="K532" s="85"/>
      <c r="L532" s="85"/>
      <c r="M532" s="195">
        <f t="shared" ref="M532:N533" si="111">M533</f>
        <v>0</v>
      </c>
      <c r="N532" s="195">
        <f t="shared" si="111"/>
        <v>10036.65</v>
      </c>
      <c r="O532" s="195">
        <f t="shared" si="106"/>
        <v>10036.65</v>
      </c>
      <c r="P532" s="42"/>
      <c r="Q532" s="42"/>
      <c r="R532" s="42"/>
    </row>
    <row r="533" spans="1:20" s="2" customFormat="1" ht="15.75">
      <c r="A533" s="36"/>
      <c r="B533" s="36"/>
      <c r="C533" s="36"/>
      <c r="D533" s="36"/>
      <c r="E533" s="36"/>
      <c r="F533" s="36"/>
      <c r="G533" s="36"/>
      <c r="H533" s="36"/>
      <c r="I533" s="35">
        <v>4</v>
      </c>
      <c r="J533" s="36" t="s">
        <v>11</v>
      </c>
      <c r="K533" s="37" t="e">
        <f>K534</f>
        <v>#REF!</v>
      </c>
      <c r="L533" s="37"/>
      <c r="M533" s="171">
        <f t="shared" si="111"/>
        <v>0</v>
      </c>
      <c r="N533" s="171">
        <f t="shared" si="111"/>
        <v>10036.65</v>
      </c>
      <c r="O533" s="171">
        <f t="shared" si="106"/>
        <v>10036.65</v>
      </c>
      <c r="P533" s="38"/>
      <c r="Q533" s="38"/>
      <c r="R533" s="38"/>
    </row>
    <row r="534" spans="1:20" s="2" customFormat="1" ht="17.25" customHeight="1">
      <c r="A534" s="36"/>
      <c r="B534" s="36"/>
      <c r="C534" s="36"/>
      <c r="D534" s="36"/>
      <c r="E534" s="36"/>
      <c r="F534" s="36"/>
      <c r="G534" s="36"/>
      <c r="H534" s="36"/>
      <c r="I534" s="35">
        <v>42</v>
      </c>
      <c r="J534" s="36" t="s">
        <v>20</v>
      </c>
      <c r="K534" s="37" t="e">
        <f>#REF!</f>
        <v>#REF!</v>
      </c>
      <c r="L534" s="37"/>
      <c r="M534" s="171">
        <v>0</v>
      </c>
      <c r="N534" s="171">
        <v>10036.65</v>
      </c>
      <c r="O534" s="171">
        <f t="shared" si="106"/>
        <v>10036.65</v>
      </c>
      <c r="P534" s="38"/>
      <c r="Q534" s="38"/>
      <c r="R534" s="38"/>
    </row>
    <row r="535" spans="1:20" s="2" customFormat="1" ht="15.75">
      <c r="A535" s="18"/>
      <c r="B535" s="18"/>
      <c r="C535" s="18"/>
      <c r="D535" s="18"/>
      <c r="E535" s="18"/>
      <c r="F535" s="18"/>
      <c r="G535" s="18"/>
      <c r="H535" s="18"/>
      <c r="I535" s="110" t="s">
        <v>300</v>
      </c>
      <c r="J535" s="110" t="s">
        <v>301</v>
      </c>
      <c r="K535" s="111" t="e">
        <f>K538</f>
        <v>#REF!</v>
      </c>
      <c r="L535" s="111"/>
      <c r="M535" s="112">
        <f>M536</f>
        <v>344183.48</v>
      </c>
      <c r="N535" s="112">
        <f>N536</f>
        <v>213794.81</v>
      </c>
      <c r="O535" s="112">
        <f t="shared" si="106"/>
        <v>557978.29</v>
      </c>
      <c r="P535" s="26"/>
      <c r="Q535" s="83"/>
      <c r="R535" s="83"/>
    </row>
    <row r="536" spans="1:20" s="2" customFormat="1" ht="15.75">
      <c r="A536" s="45"/>
      <c r="B536" s="45"/>
      <c r="C536" s="45"/>
      <c r="D536" s="45"/>
      <c r="E536" s="45"/>
      <c r="F536" s="45"/>
      <c r="G536" s="45"/>
      <c r="H536" s="45"/>
      <c r="I536" s="114" t="s">
        <v>54</v>
      </c>
      <c r="J536" s="115"/>
      <c r="K536" s="116"/>
      <c r="L536" s="116"/>
      <c r="M536" s="168">
        <f>M537+M540+M543</f>
        <v>344183.48</v>
      </c>
      <c r="N536" s="168">
        <f>N537+N540+N543</f>
        <v>213794.81</v>
      </c>
      <c r="O536" s="168">
        <f>O537+O540+O543</f>
        <v>557978.29</v>
      </c>
      <c r="P536" s="30"/>
      <c r="Q536" s="83"/>
      <c r="R536" s="83"/>
    </row>
    <row r="537" spans="1:20" s="59" customFormat="1" ht="15.75">
      <c r="A537" s="54"/>
      <c r="B537" s="54"/>
      <c r="C537" s="54"/>
      <c r="D537" s="54"/>
      <c r="E537" s="54"/>
      <c r="F537" s="54"/>
      <c r="G537" s="54"/>
      <c r="H537" s="54"/>
      <c r="I537" s="104"/>
      <c r="J537" s="105" t="s">
        <v>314</v>
      </c>
      <c r="K537" s="106"/>
      <c r="L537" s="106"/>
      <c r="M537" s="185">
        <f t="shared" ref="M537:N538" si="112">M538</f>
        <v>70700</v>
      </c>
      <c r="N537" s="185">
        <f t="shared" si="112"/>
        <v>-40700</v>
      </c>
      <c r="O537" s="185">
        <f t="shared" ref="O537:O585" si="113">M537+N537</f>
        <v>30000</v>
      </c>
      <c r="P537" s="58"/>
      <c r="Q537" s="83"/>
      <c r="R537" s="83"/>
      <c r="S537" s="2"/>
      <c r="T537" s="2"/>
    </row>
    <row r="538" spans="1:20" s="2" customFormat="1" ht="15.75">
      <c r="A538" s="36"/>
      <c r="B538" s="36"/>
      <c r="C538" s="36"/>
      <c r="D538" s="36"/>
      <c r="E538" s="36"/>
      <c r="F538" s="36"/>
      <c r="G538" s="36"/>
      <c r="H538" s="36"/>
      <c r="I538" s="35">
        <v>4</v>
      </c>
      <c r="J538" s="36" t="s">
        <v>11</v>
      </c>
      <c r="K538" s="37" t="e">
        <f>K539</f>
        <v>#REF!</v>
      </c>
      <c r="L538" s="37"/>
      <c r="M538" s="171">
        <f t="shared" si="112"/>
        <v>70700</v>
      </c>
      <c r="N538" s="171">
        <f t="shared" si="112"/>
        <v>-40700</v>
      </c>
      <c r="O538" s="171">
        <f t="shared" si="113"/>
        <v>30000</v>
      </c>
      <c r="P538" s="38"/>
      <c r="Q538" s="38"/>
      <c r="R538" s="38"/>
    </row>
    <row r="539" spans="1:20" s="2" customFormat="1" ht="18.75" customHeight="1">
      <c r="A539" s="36"/>
      <c r="B539" s="36"/>
      <c r="C539" s="36"/>
      <c r="D539" s="36"/>
      <c r="E539" s="36"/>
      <c r="F539" s="36"/>
      <c r="G539" s="36"/>
      <c r="H539" s="36"/>
      <c r="I539" s="35">
        <v>42</v>
      </c>
      <c r="J539" s="36" t="s">
        <v>20</v>
      </c>
      <c r="K539" s="37" t="e">
        <f>#REF!</f>
        <v>#REF!</v>
      </c>
      <c r="L539" s="37"/>
      <c r="M539" s="171">
        <v>70700</v>
      </c>
      <c r="N539" s="171">
        <v>-40700</v>
      </c>
      <c r="O539" s="171">
        <f t="shared" si="113"/>
        <v>30000</v>
      </c>
      <c r="P539" s="38"/>
      <c r="Q539" s="38"/>
      <c r="R539" s="38"/>
    </row>
    <row r="540" spans="1:20" s="2" customFormat="1" ht="15.75">
      <c r="A540" s="36"/>
      <c r="B540" s="36"/>
      <c r="C540" s="36"/>
      <c r="D540" s="36"/>
      <c r="E540" s="36"/>
      <c r="F540" s="36"/>
      <c r="G540" s="36"/>
      <c r="H540" s="36"/>
      <c r="I540" s="84"/>
      <c r="J540" s="86" t="s">
        <v>305</v>
      </c>
      <c r="K540" s="85"/>
      <c r="L540" s="85"/>
      <c r="M540" s="195">
        <f t="shared" ref="M540:N541" si="114">M541</f>
        <v>273483.48</v>
      </c>
      <c r="N540" s="195">
        <f>N541</f>
        <v>254494.81</v>
      </c>
      <c r="O540" s="195">
        <f t="shared" si="113"/>
        <v>527978.29</v>
      </c>
      <c r="P540" s="42"/>
      <c r="Q540" s="42"/>
      <c r="R540" s="42"/>
    </row>
    <row r="541" spans="1:20" s="2" customFormat="1" ht="15.75">
      <c r="A541" s="36"/>
      <c r="B541" s="36"/>
      <c r="C541" s="36"/>
      <c r="D541" s="36"/>
      <c r="E541" s="36"/>
      <c r="F541" s="36"/>
      <c r="G541" s="36"/>
      <c r="H541" s="36"/>
      <c r="I541" s="35">
        <v>4</v>
      </c>
      <c r="J541" s="36" t="s">
        <v>11</v>
      </c>
      <c r="K541" s="37" t="e">
        <f>K542</f>
        <v>#REF!</v>
      </c>
      <c r="L541" s="37"/>
      <c r="M541" s="171">
        <f t="shared" si="114"/>
        <v>273483.48</v>
      </c>
      <c r="N541" s="171">
        <f t="shared" si="114"/>
        <v>254494.81</v>
      </c>
      <c r="O541" s="171">
        <f t="shared" si="113"/>
        <v>527978.29</v>
      </c>
      <c r="P541" s="38"/>
      <c r="Q541" s="38"/>
      <c r="R541" s="38"/>
    </row>
    <row r="542" spans="1:20" s="2" customFormat="1" ht="17.25" customHeight="1">
      <c r="A542" s="36"/>
      <c r="B542" s="36"/>
      <c r="C542" s="36"/>
      <c r="D542" s="36"/>
      <c r="E542" s="36"/>
      <c r="F542" s="36"/>
      <c r="G542" s="36"/>
      <c r="H542" s="36"/>
      <c r="I542" s="35">
        <v>42</v>
      </c>
      <c r="J542" s="36" t="s">
        <v>20</v>
      </c>
      <c r="K542" s="37" t="e">
        <f>#REF!</f>
        <v>#REF!</v>
      </c>
      <c r="L542" s="37"/>
      <c r="M542" s="171">
        <v>273483.48</v>
      </c>
      <c r="N542" s="171">
        <v>254494.81</v>
      </c>
      <c r="O542" s="171">
        <f t="shared" si="113"/>
        <v>527978.29</v>
      </c>
      <c r="P542" s="38"/>
      <c r="Q542" s="38"/>
      <c r="R542" s="38"/>
    </row>
    <row r="543" spans="1:20" s="149" customFormat="1" ht="15.75">
      <c r="A543" s="128"/>
      <c r="B543" s="128"/>
      <c r="C543" s="128"/>
      <c r="D543" s="128"/>
      <c r="E543" s="128"/>
      <c r="F543" s="128"/>
      <c r="G543" s="128"/>
      <c r="H543" s="128"/>
      <c r="I543" s="146"/>
      <c r="J543" s="128" t="s">
        <v>313</v>
      </c>
      <c r="K543" s="147"/>
      <c r="L543" s="147"/>
      <c r="M543" s="180">
        <f t="shared" ref="M543:N544" si="115">M544</f>
        <v>0</v>
      </c>
      <c r="N543" s="214">
        <f t="shared" si="115"/>
        <v>0</v>
      </c>
      <c r="O543" s="180">
        <f t="shared" si="113"/>
        <v>0</v>
      </c>
      <c r="P543" s="148"/>
      <c r="Q543" s="148"/>
      <c r="R543" s="148"/>
    </row>
    <row r="544" spans="1:20" s="2" customFormat="1" ht="15.75">
      <c r="A544" s="36"/>
      <c r="B544" s="36"/>
      <c r="C544" s="36"/>
      <c r="D544" s="36"/>
      <c r="E544" s="36"/>
      <c r="F544" s="36"/>
      <c r="G544" s="36"/>
      <c r="H544" s="36"/>
      <c r="I544" s="35">
        <v>4</v>
      </c>
      <c r="J544" s="35" t="s">
        <v>169</v>
      </c>
      <c r="K544" s="145"/>
      <c r="L544" s="145"/>
      <c r="M544" s="196">
        <f t="shared" si="115"/>
        <v>0</v>
      </c>
      <c r="N544" s="196">
        <f t="shared" si="115"/>
        <v>0</v>
      </c>
      <c r="O544" s="196">
        <f t="shared" si="113"/>
        <v>0</v>
      </c>
      <c r="P544" s="42"/>
      <c r="Q544" s="42"/>
      <c r="R544" s="42"/>
    </row>
    <row r="545" spans="1:20" s="2" customFormat="1" ht="15.75">
      <c r="A545" s="36"/>
      <c r="B545" s="36"/>
      <c r="C545" s="36"/>
      <c r="D545" s="36"/>
      <c r="E545" s="36"/>
      <c r="F545" s="36"/>
      <c r="G545" s="36"/>
      <c r="H545" s="36"/>
      <c r="I545" s="35">
        <v>42</v>
      </c>
      <c r="J545" s="35" t="s">
        <v>20</v>
      </c>
      <c r="K545" s="145"/>
      <c r="L545" s="145"/>
      <c r="M545" s="196">
        <v>0</v>
      </c>
      <c r="N545" s="196">
        <v>0</v>
      </c>
      <c r="O545" s="196">
        <f t="shared" si="113"/>
        <v>0</v>
      </c>
      <c r="P545" s="42"/>
      <c r="Q545" s="42"/>
      <c r="R545" s="42"/>
    </row>
    <row r="546" spans="1:20" s="2" customFormat="1" ht="15.75">
      <c r="A546" s="18"/>
      <c r="B546" s="18"/>
      <c r="C546" s="18"/>
      <c r="D546" s="18"/>
      <c r="E546" s="18"/>
      <c r="F546" s="18"/>
      <c r="G546" s="18"/>
      <c r="H546" s="18"/>
      <c r="I546" s="110" t="s">
        <v>253</v>
      </c>
      <c r="J546" s="110" t="s">
        <v>254</v>
      </c>
      <c r="K546" s="111" t="e">
        <f>K549</f>
        <v>#REF!</v>
      </c>
      <c r="L546" s="111"/>
      <c r="M546" s="112">
        <f>M547</f>
        <v>310764.67000000004</v>
      </c>
      <c r="N546" s="112">
        <f>N547</f>
        <v>76558.59</v>
      </c>
      <c r="O546" s="112">
        <f>M546+N546</f>
        <v>387323.26</v>
      </c>
      <c r="P546" s="26"/>
      <c r="Q546" s="83"/>
      <c r="R546" s="83"/>
    </row>
    <row r="547" spans="1:20" s="2" customFormat="1" ht="15.75">
      <c r="A547" s="45"/>
      <c r="B547" s="45"/>
      <c r="C547" s="45"/>
      <c r="D547" s="45"/>
      <c r="E547" s="45"/>
      <c r="F547" s="45"/>
      <c r="G547" s="45"/>
      <c r="H547" s="45"/>
      <c r="I547" s="114" t="s">
        <v>54</v>
      </c>
      <c r="J547" s="115"/>
      <c r="K547" s="116"/>
      <c r="L547" s="116"/>
      <c r="M547" s="168">
        <f>M548+M551+M554</f>
        <v>310764.67000000004</v>
      </c>
      <c r="N547" s="168">
        <f>N548+N551+N554</f>
        <v>76558.59</v>
      </c>
      <c r="O547" s="168">
        <f>M547+N547</f>
        <v>387323.26</v>
      </c>
      <c r="P547" s="30"/>
      <c r="Q547" s="83"/>
      <c r="R547" s="83"/>
    </row>
    <row r="548" spans="1:20" s="59" customFormat="1" ht="15.75">
      <c r="A548" s="54"/>
      <c r="B548" s="54"/>
      <c r="C548" s="54"/>
      <c r="D548" s="54"/>
      <c r="E548" s="54"/>
      <c r="F548" s="54"/>
      <c r="G548" s="54"/>
      <c r="H548" s="54"/>
      <c r="I548" s="104"/>
      <c r="J548" s="105" t="s">
        <v>305</v>
      </c>
      <c r="K548" s="106"/>
      <c r="L548" s="106"/>
      <c r="M548" s="185">
        <f t="shared" ref="M548:N549" si="116">M549</f>
        <v>175814.01</v>
      </c>
      <c r="N548" s="185">
        <f t="shared" si="116"/>
        <v>30158.59</v>
      </c>
      <c r="O548" s="185">
        <f t="shared" si="113"/>
        <v>205972.6</v>
      </c>
      <c r="P548" s="58"/>
      <c r="Q548" s="83"/>
      <c r="R548" s="83"/>
      <c r="S548" s="2"/>
      <c r="T548" s="2"/>
    </row>
    <row r="549" spans="1:20" s="2" customFormat="1" ht="15.75">
      <c r="A549" s="36"/>
      <c r="B549" s="36"/>
      <c r="C549" s="36"/>
      <c r="D549" s="36"/>
      <c r="E549" s="36"/>
      <c r="F549" s="36"/>
      <c r="G549" s="36"/>
      <c r="H549" s="36"/>
      <c r="I549" s="35">
        <v>4</v>
      </c>
      <c r="J549" s="36" t="s">
        <v>11</v>
      </c>
      <c r="K549" s="37" t="e">
        <f>K550</f>
        <v>#REF!</v>
      </c>
      <c r="L549" s="37"/>
      <c r="M549" s="171">
        <f t="shared" si="116"/>
        <v>175814.01</v>
      </c>
      <c r="N549" s="171">
        <f t="shared" si="116"/>
        <v>30158.59</v>
      </c>
      <c r="O549" s="171">
        <f t="shared" si="113"/>
        <v>205972.6</v>
      </c>
      <c r="P549" s="38"/>
      <c r="Q549" s="38"/>
      <c r="R549" s="38"/>
    </row>
    <row r="550" spans="1:20" s="2" customFormat="1" ht="18.75" customHeight="1">
      <c r="A550" s="36"/>
      <c r="B550" s="36"/>
      <c r="C550" s="36"/>
      <c r="D550" s="36"/>
      <c r="E550" s="36"/>
      <c r="F550" s="36"/>
      <c r="G550" s="36"/>
      <c r="H550" s="36"/>
      <c r="I550" s="35">
        <v>42</v>
      </c>
      <c r="J550" s="36" t="s">
        <v>20</v>
      </c>
      <c r="K550" s="37" t="e">
        <f>#REF!</f>
        <v>#REF!</v>
      </c>
      <c r="L550" s="37"/>
      <c r="M550" s="171">
        <v>175814.01</v>
      </c>
      <c r="N550" s="171">
        <v>30158.59</v>
      </c>
      <c r="O550" s="171">
        <f t="shared" si="113"/>
        <v>205972.6</v>
      </c>
      <c r="P550" s="38"/>
      <c r="Q550" s="38"/>
      <c r="R550" s="38"/>
    </row>
    <row r="551" spans="1:20" s="2" customFormat="1" ht="18.75" customHeight="1">
      <c r="A551" s="36"/>
      <c r="B551" s="36"/>
      <c r="C551" s="36"/>
      <c r="D551" s="36"/>
      <c r="E551" s="36"/>
      <c r="F551" s="36"/>
      <c r="G551" s="36"/>
      <c r="H551" s="36"/>
      <c r="I551" s="55"/>
      <c r="J551" s="56" t="s">
        <v>319</v>
      </c>
      <c r="K551" s="57"/>
      <c r="L551" s="57"/>
      <c r="M551" s="170">
        <f t="shared" ref="M551:M552" si="117">M552</f>
        <v>134950.66</v>
      </c>
      <c r="N551" s="170">
        <f>N552</f>
        <v>0</v>
      </c>
      <c r="O551" s="170">
        <f t="shared" si="113"/>
        <v>134950.66</v>
      </c>
      <c r="P551" s="38"/>
      <c r="Q551" s="38"/>
      <c r="R551" s="38"/>
    </row>
    <row r="552" spans="1:20" s="2" customFormat="1" ht="18.75" customHeight="1">
      <c r="A552" s="36"/>
      <c r="B552" s="36"/>
      <c r="C552" s="36"/>
      <c r="D552" s="36"/>
      <c r="E552" s="36"/>
      <c r="F552" s="36"/>
      <c r="G552" s="36"/>
      <c r="H552" s="36"/>
      <c r="I552" s="35">
        <v>4</v>
      </c>
      <c r="J552" s="36" t="s">
        <v>11</v>
      </c>
      <c r="K552" s="37" t="e">
        <f>K553</f>
        <v>#REF!</v>
      </c>
      <c r="L552" s="37"/>
      <c r="M552" s="171">
        <f t="shared" si="117"/>
        <v>134950.66</v>
      </c>
      <c r="N552" s="171">
        <f>N553</f>
        <v>0</v>
      </c>
      <c r="O552" s="171">
        <f t="shared" si="113"/>
        <v>134950.66</v>
      </c>
      <c r="P552" s="38"/>
      <c r="Q552" s="38"/>
      <c r="R552" s="38"/>
    </row>
    <row r="553" spans="1:20" s="2" customFormat="1" ht="18.75" customHeight="1">
      <c r="A553" s="36"/>
      <c r="B553" s="36"/>
      <c r="C553" s="36"/>
      <c r="D553" s="36"/>
      <c r="E553" s="36"/>
      <c r="F553" s="36"/>
      <c r="G553" s="36"/>
      <c r="H553" s="36"/>
      <c r="I553" s="35">
        <v>42</v>
      </c>
      <c r="J553" s="36" t="s">
        <v>20</v>
      </c>
      <c r="K553" s="37" t="e">
        <f>#REF!</f>
        <v>#REF!</v>
      </c>
      <c r="L553" s="37"/>
      <c r="M553" s="171">
        <v>134950.66</v>
      </c>
      <c r="N553" s="171">
        <v>0</v>
      </c>
      <c r="O553" s="171">
        <f t="shared" si="113"/>
        <v>134950.66</v>
      </c>
      <c r="P553" s="38"/>
      <c r="Q553" s="38"/>
      <c r="R553" s="38"/>
    </row>
    <row r="554" spans="1:20" s="2" customFormat="1" ht="18.75" customHeight="1">
      <c r="A554" s="36"/>
      <c r="B554" s="36"/>
      <c r="C554" s="36"/>
      <c r="D554" s="36"/>
      <c r="E554" s="36"/>
      <c r="F554" s="36"/>
      <c r="G554" s="36"/>
      <c r="H554" s="36"/>
      <c r="I554" s="55"/>
      <c r="J554" s="56" t="s">
        <v>314</v>
      </c>
      <c r="K554" s="57"/>
      <c r="L554" s="57"/>
      <c r="M554" s="170">
        <f t="shared" ref="M554:M555" si="118">M555</f>
        <v>0</v>
      </c>
      <c r="N554" s="170">
        <f>N555</f>
        <v>46400</v>
      </c>
      <c r="O554" s="170">
        <f t="shared" ref="O554:O556" si="119">M554+N554</f>
        <v>46400</v>
      </c>
      <c r="P554" s="38"/>
      <c r="Q554" s="38"/>
      <c r="R554" s="38"/>
    </row>
    <row r="555" spans="1:20" s="2" customFormat="1" ht="18.75" customHeight="1">
      <c r="A555" s="36"/>
      <c r="B555" s="36"/>
      <c r="C555" s="36"/>
      <c r="D555" s="36"/>
      <c r="E555" s="36"/>
      <c r="F555" s="36"/>
      <c r="G555" s="36"/>
      <c r="H555" s="36"/>
      <c r="I555" s="35">
        <v>4</v>
      </c>
      <c r="J555" s="36" t="s">
        <v>11</v>
      </c>
      <c r="K555" s="37" t="e">
        <f>K556</f>
        <v>#REF!</v>
      </c>
      <c r="L555" s="37"/>
      <c r="M555" s="171">
        <f t="shared" si="118"/>
        <v>0</v>
      </c>
      <c r="N555" s="171">
        <f>N556</f>
        <v>46400</v>
      </c>
      <c r="O555" s="171">
        <f t="shared" si="119"/>
        <v>46400</v>
      </c>
      <c r="P555" s="38"/>
      <c r="Q555" s="38"/>
      <c r="R555" s="38"/>
    </row>
    <row r="556" spans="1:20" s="2" customFormat="1" ht="18.75" customHeight="1">
      <c r="A556" s="36"/>
      <c r="B556" s="36"/>
      <c r="C556" s="36"/>
      <c r="D556" s="36"/>
      <c r="E556" s="36"/>
      <c r="F556" s="36"/>
      <c r="G556" s="36"/>
      <c r="H556" s="36"/>
      <c r="I556" s="35">
        <v>42</v>
      </c>
      <c r="J556" s="36" t="s">
        <v>20</v>
      </c>
      <c r="K556" s="37" t="e">
        <f>#REF!</f>
        <v>#REF!</v>
      </c>
      <c r="L556" s="37"/>
      <c r="M556" s="171">
        <v>0</v>
      </c>
      <c r="N556" s="171">
        <v>46400</v>
      </c>
      <c r="O556" s="171">
        <f t="shared" si="119"/>
        <v>46400</v>
      </c>
      <c r="P556" s="38"/>
      <c r="Q556" s="38"/>
      <c r="R556" s="38"/>
    </row>
    <row r="557" spans="1:20" s="2" customFormat="1" ht="15.75">
      <c r="A557" s="18"/>
      <c r="B557" s="18"/>
      <c r="C557" s="18"/>
      <c r="D557" s="18"/>
      <c r="E557" s="18"/>
      <c r="F557" s="18"/>
      <c r="G557" s="18"/>
      <c r="H557" s="18"/>
      <c r="I557" s="25" t="s">
        <v>161</v>
      </c>
      <c r="J557" s="25" t="s">
        <v>164</v>
      </c>
      <c r="K557" s="16" t="e">
        <f>#REF!</f>
        <v>#REF!</v>
      </c>
      <c r="L557" s="16"/>
      <c r="M557" s="167">
        <f>M558</f>
        <v>34722.5</v>
      </c>
      <c r="N557" s="167">
        <f t="shared" ref="N557" si="120">N558</f>
        <v>0</v>
      </c>
      <c r="O557" s="167">
        <f t="shared" si="113"/>
        <v>34722.5</v>
      </c>
      <c r="P557" s="26" t="e">
        <f>M557/K557*100</f>
        <v>#REF!</v>
      </c>
      <c r="Q557" s="83"/>
      <c r="R557" s="83"/>
    </row>
    <row r="558" spans="1:20" s="2" customFormat="1" ht="15.75">
      <c r="A558" s="45"/>
      <c r="B558" s="45"/>
      <c r="C558" s="45"/>
      <c r="D558" s="45"/>
      <c r="E558" s="45"/>
      <c r="F558" s="45"/>
      <c r="G558" s="45"/>
      <c r="H558" s="45"/>
      <c r="I558" s="114" t="s">
        <v>99</v>
      </c>
      <c r="J558" s="115"/>
      <c r="K558" s="116"/>
      <c r="L558" s="116"/>
      <c r="M558" s="168">
        <f>M559</f>
        <v>34722.5</v>
      </c>
      <c r="N558" s="168">
        <f t="shared" ref="N558" si="121">N559</f>
        <v>0</v>
      </c>
      <c r="O558" s="168">
        <f t="shared" si="113"/>
        <v>34722.5</v>
      </c>
      <c r="P558" s="30"/>
      <c r="Q558" s="83"/>
      <c r="R558" s="83"/>
    </row>
    <row r="559" spans="1:20" s="2" customFormat="1" ht="15.75">
      <c r="A559" s="45"/>
      <c r="B559" s="45"/>
      <c r="C559" s="45"/>
      <c r="D559" s="45"/>
      <c r="E559" s="45"/>
      <c r="F559" s="45"/>
      <c r="G559" s="45"/>
      <c r="H559" s="45"/>
      <c r="I559" s="55"/>
      <c r="J559" s="56" t="s">
        <v>305</v>
      </c>
      <c r="K559" s="57"/>
      <c r="L559" s="57"/>
      <c r="M559" s="170">
        <f t="shared" ref="M559:N560" si="122">M560</f>
        <v>34722.5</v>
      </c>
      <c r="N559" s="170">
        <f t="shared" si="122"/>
        <v>0</v>
      </c>
      <c r="O559" s="170">
        <f t="shared" si="113"/>
        <v>34722.5</v>
      </c>
      <c r="P559" s="30"/>
      <c r="Q559" s="83"/>
      <c r="R559" s="83"/>
    </row>
    <row r="560" spans="1:20" s="2" customFormat="1" ht="15.75">
      <c r="A560" s="36"/>
      <c r="B560" s="36"/>
      <c r="C560" s="36"/>
      <c r="D560" s="36"/>
      <c r="E560" s="36"/>
      <c r="F560" s="36"/>
      <c r="G560" s="36"/>
      <c r="H560" s="36"/>
      <c r="I560" s="35">
        <v>4</v>
      </c>
      <c r="J560" s="36" t="s">
        <v>11</v>
      </c>
      <c r="K560" s="37" t="e">
        <f>K561</f>
        <v>#REF!</v>
      </c>
      <c r="L560" s="37"/>
      <c r="M560" s="171">
        <f t="shared" si="122"/>
        <v>34722.5</v>
      </c>
      <c r="N560" s="171">
        <f t="shared" si="122"/>
        <v>0</v>
      </c>
      <c r="O560" s="171">
        <f t="shared" si="113"/>
        <v>34722.5</v>
      </c>
      <c r="P560" s="38"/>
      <c r="Q560" s="38"/>
      <c r="R560" s="38"/>
    </row>
    <row r="561" spans="1:18" s="2" customFormat="1" ht="18.75" customHeight="1">
      <c r="A561" s="36"/>
      <c r="B561" s="36"/>
      <c r="C561" s="36"/>
      <c r="D561" s="36"/>
      <c r="E561" s="36"/>
      <c r="F561" s="36"/>
      <c r="G561" s="36"/>
      <c r="H561" s="36"/>
      <c r="I561" s="35">
        <v>42</v>
      </c>
      <c r="J561" s="36" t="s">
        <v>20</v>
      </c>
      <c r="K561" s="37" t="e">
        <f>#REF!</f>
        <v>#REF!</v>
      </c>
      <c r="L561" s="37"/>
      <c r="M561" s="171">
        <v>34722.5</v>
      </c>
      <c r="N561" s="171">
        <v>0</v>
      </c>
      <c r="O561" s="171">
        <f t="shared" si="113"/>
        <v>34722.5</v>
      </c>
      <c r="P561" s="38"/>
      <c r="Q561" s="38"/>
      <c r="R561" s="38"/>
    </row>
    <row r="562" spans="1:18" s="2" customFormat="1" ht="15.75">
      <c r="A562" s="18"/>
      <c r="B562" s="18"/>
      <c r="C562" s="18"/>
      <c r="D562" s="18"/>
      <c r="E562" s="18"/>
      <c r="F562" s="18"/>
      <c r="G562" s="18"/>
      <c r="H562" s="18"/>
      <c r="I562" s="25" t="s">
        <v>173</v>
      </c>
      <c r="J562" s="25" t="s">
        <v>174</v>
      </c>
      <c r="K562" s="16" t="e">
        <f>#REF!</f>
        <v>#REF!</v>
      </c>
      <c r="L562" s="16"/>
      <c r="M562" s="167">
        <f>M563</f>
        <v>250000</v>
      </c>
      <c r="N562" s="167">
        <f>N563</f>
        <v>0</v>
      </c>
      <c r="O562" s="167">
        <f t="shared" si="113"/>
        <v>250000</v>
      </c>
      <c r="P562" s="26" t="e">
        <f>M562/K562*100</f>
        <v>#REF!</v>
      </c>
      <c r="Q562" s="83"/>
      <c r="R562" s="83"/>
    </row>
    <row r="563" spans="1:18" s="2" customFormat="1" ht="15.75">
      <c r="A563" s="45"/>
      <c r="B563" s="45"/>
      <c r="C563" s="45"/>
      <c r="D563" s="45"/>
      <c r="E563" s="45"/>
      <c r="F563" s="45"/>
      <c r="G563" s="45"/>
      <c r="H563" s="45"/>
      <c r="I563" s="114" t="s">
        <v>152</v>
      </c>
      <c r="J563" s="115"/>
      <c r="K563" s="116"/>
      <c r="L563" s="116"/>
      <c r="M563" s="168">
        <f>M564+M567</f>
        <v>250000</v>
      </c>
      <c r="N563" s="177">
        <f>N564+N567</f>
        <v>0</v>
      </c>
      <c r="O563" s="177">
        <f t="shared" si="113"/>
        <v>250000</v>
      </c>
      <c r="P563" s="30"/>
      <c r="Q563" s="83"/>
      <c r="R563" s="83"/>
    </row>
    <row r="564" spans="1:18" s="2" customFormat="1" ht="15.75">
      <c r="A564" s="45"/>
      <c r="B564" s="45"/>
      <c r="C564" s="45"/>
      <c r="D564" s="45"/>
      <c r="E564" s="45"/>
      <c r="F564" s="45"/>
      <c r="G564" s="45"/>
      <c r="H564" s="45"/>
      <c r="I564" s="55"/>
      <c r="J564" s="56" t="s">
        <v>305</v>
      </c>
      <c r="K564" s="57"/>
      <c r="L564" s="57"/>
      <c r="M564" s="170">
        <f t="shared" ref="M564:M565" si="123">M565</f>
        <v>0</v>
      </c>
      <c r="N564" s="170">
        <f>N565</f>
        <v>0</v>
      </c>
      <c r="O564" s="170">
        <f t="shared" si="113"/>
        <v>0</v>
      </c>
      <c r="P564" s="30"/>
      <c r="Q564" s="83"/>
      <c r="R564" s="83"/>
    </row>
    <row r="565" spans="1:18" s="2" customFormat="1" ht="15.75">
      <c r="A565" s="36"/>
      <c r="B565" s="36"/>
      <c r="C565" s="36"/>
      <c r="D565" s="36"/>
      <c r="E565" s="36"/>
      <c r="F565" s="36"/>
      <c r="G565" s="36"/>
      <c r="H565" s="36"/>
      <c r="I565" s="35">
        <v>4</v>
      </c>
      <c r="J565" s="36" t="s">
        <v>11</v>
      </c>
      <c r="K565" s="37" t="e">
        <f>K566</f>
        <v>#REF!</v>
      </c>
      <c r="L565" s="37"/>
      <c r="M565" s="171">
        <f t="shared" si="123"/>
        <v>0</v>
      </c>
      <c r="N565" s="171">
        <f>N566</f>
        <v>0</v>
      </c>
      <c r="O565" s="171">
        <f t="shared" si="113"/>
        <v>0</v>
      </c>
      <c r="P565" s="38"/>
      <c r="Q565" s="38"/>
      <c r="R565" s="38"/>
    </row>
    <row r="566" spans="1:18" s="2" customFormat="1" ht="18.75" customHeight="1">
      <c r="A566" s="36"/>
      <c r="B566" s="36"/>
      <c r="C566" s="36"/>
      <c r="D566" s="36"/>
      <c r="E566" s="36"/>
      <c r="F566" s="36"/>
      <c r="G566" s="36"/>
      <c r="H566" s="36"/>
      <c r="I566" s="35">
        <v>42</v>
      </c>
      <c r="J566" s="36" t="s">
        <v>20</v>
      </c>
      <c r="K566" s="37" t="e">
        <f>#REF!</f>
        <v>#REF!</v>
      </c>
      <c r="L566" s="37"/>
      <c r="M566" s="171">
        <v>0</v>
      </c>
      <c r="N566" s="171">
        <v>0</v>
      </c>
      <c r="O566" s="171">
        <f t="shared" si="113"/>
        <v>0</v>
      </c>
      <c r="P566" s="38"/>
      <c r="Q566" s="38"/>
      <c r="R566" s="38"/>
    </row>
    <row r="567" spans="1:18" s="2" customFormat="1" ht="18.75" customHeight="1">
      <c r="A567" s="36"/>
      <c r="B567" s="36"/>
      <c r="C567" s="36"/>
      <c r="D567" s="36"/>
      <c r="E567" s="36"/>
      <c r="F567" s="36"/>
      <c r="G567" s="36"/>
      <c r="H567" s="36"/>
      <c r="I567" s="55"/>
      <c r="J567" s="56" t="s">
        <v>314</v>
      </c>
      <c r="K567" s="57"/>
      <c r="L567" s="57"/>
      <c r="M567" s="170">
        <f t="shared" ref="M567:M568" si="124">M568</f>
        <v>250000</v>
      </c>
      <c r="N567" s="170">
        <f>N568</f>
        <v>0</v>
      </c>
      <c r="O567" s="170">
        <f t="shared" si="113"/>
        <v>250000</v>
      </c>
      <c r="P567" s="38"/>
      <c r="Q567" s="38"/>
      <c r="R567" s="38"/>
    </row>
    <row r="568" spans="1:18" s="2" customFormat="1" ht="18.75" customHeight="1">
      <c r="A568" s="36"/>
      <c r="B568" s="36"/>
      <c r="C568" s="36"/>
      <c r="D568" s="36"/>
      <c r="E568" s="36"/>
      <c r="F568" s="36"/>
      <c r="G568" s="36"/>
      <c r="H568" s="36"/>
      <c r="I568" s="35">
        <v>4</v>
      </c>
      <c r="J568" s="36" t="s">
        <v>11</v>
      </c>
      <c r="K568" s="37" t="e">
        <f>K569</f>
        <v>#REF!</v>
      </c>
      <c r="L568" s="37"/>
      <c r="M568" s="171">
        <f t="shared" si="124"/>
        <v>250000</v>
      </c>
      <c r="N568" s="171">
        <f>N569</f>
        <v>0</v>
      </c>
      <c r="O568" s="171">
        <f t="shared" si="113"/>
        <v>250000</v>
      </c>
      <c r="P568" s="38"/>
      <c r="Q568" s="38"/>
      <c r="R568" s="38"/>
    </row>
    <row r="569" spans="1:18" s="2" customFormat="1" ht="18.75" customHeight="1">
      <c r="A569" s="36"/>
      <c r="B569" s="36"/>
      <c r="C569" s="36"/>
      <c r="D569" s="36"/>
      <c r="E569" s="36"/>
      <c r="F569" s="36"/>
      <c r="G569" s="36"/>
      <c r="H569" s="36"/>
      <c r="I569" s="35">
        <v>42</v>
      </c>
      <c r="J569" s="36" t="s">
        <v>20</v>
      </c>
      <c r="K569" s="37" t="e">
        <f>#REF!</f>
        <v>#REF!</v>
      </c>
      <c r="L569" s="37"/>
      <c r="M569" s="171">
        <v>250000</v>
      </c>
      <c r="N569" s="171">
        <v>0</v>
      </c>
      <c r="O569" s="171">
        <f t="shared" si="113"/>
        <v>250000</v>
      </c>
      <c r="P569" s="38"/>
      <c r="Q569" s="38"/>
      <c r="R569" s="38"/>
    </row>
    <row r="570" spans="1:18" s="157" customFormat="1" ht="18.75" customHeight="1">
      <c r="A570" s="154"/>
      <c r="B570" s="154"/>
      <c r="C570" s="154"/>
      <c r="D570" s="154"/>
      <c r="E570" s="154"/>
      <c r="F570" s="154"/>
      <c r="G570" s="154"/>
      <c r="H570" s="154"/>
      <c r="I570" s="150" t="s">
        <v>175</v>
      </c>
      <c r="J570" s="154" t="s">
        <v>176</v>
      </c>
      <c r="K570" s="155"/>
      <c r="L570" s="155"/>
      <c r="M570" s="197">
        <f>M571</f>
        <v>1240747.6299999999</v>
      </c>
      <c r="N570" s="197">
        <f>N571</f>
        <v>0</v>
      </c>
      <c r="O570" s="197">
        <f t="shared" si="113"/>
        <v>1240747.6299999999</v>
      </c>
      <c r="P570" s="156"/>
      <c r="Q570" s="156"/>
      <c r="R570" s="156"/>
    </row>
    <row r="571" spans="1:18" s="161" customFormat="1" ht="18.75" customHeight="1">
      <c r="A571" s="158"/>
      <c r="B571" s="158"/>
      <c r="C571" s="158"/>
      <c r="D571" s="158"/>
      <c r="E571" s="158"/>
      <c r="F571" s="158"/>
      <c r="G571" s="158"/>
      <c r="H571" s="158"/>
      <c r="I571" s="369" t="s">
        <v>98</v>
      </c>
      <c r="J571" s="369"/>
      <c r="K571" s="159"/>
      <c r="L571" s="159"/>
      <c r="M571" s="198">
        <f>SUM(M572)+M575+M578</f>
        <v>1240747.6299999999</v>
      </c>
      <c r="N571" s="198">
        <f>N572+N575+N578</f>
        <v>0</v>
      </c>
      <c r="O571" s="198">
        <f t="shared" si="113"/>
        <v>1240747.6299999999</v>
      </c>
      <c r="P571" s="160"/>
      <c r="Q571" s="160"/>
      <c r="R571" s="160"/>
    </row>
    <row r="572" spans="1:18" s="2" customFormat="1" ht="15.75">
      <c r="A572" s="45"/>
      <c r="B572" s="45"/>
      <c r="C572" s="45"/>
      <c r="D572" s="45"/>
      <c r="E572" s="45"/>
      <c r="F572" s="45"/>
      <c r="G572" s="45"/>
      <c r="H572" s="45"/>
      <c r="I572" s="55"/>
      <c r="J572" s="56" t="s">
        <v>314</v>
      </c>
      <c r="K572" s="57"/>
      <c r="L572" s="57"/>
      <c r="M572" s="170">
        <f t="shared" ref="M572:N572" si="125">M573</f>
        <v>599998</v>
      </c>
      <c r="N572" s="170">
        <f t="shared" si="125"/>
        <v>0</v>
      </c>
      <c r="O572" s="170">
        <f t="shared" si="113"/>
        <v>599998</v>
      </c>
      <c r="P572" s="30"/>
      <c r="Q572" s="83"/>
      <c r="R572" s="83"/>
    </row>
    <row r="573" spans="1:18" s="2" customFormat="1" ht="15.75">
      <c r="A573" s="36"/>
      <c r="B573" s="36"/>
      <c r="C573" s="36"/>
      <c r="D573" s="36"/>
      <c r="E573" s="36"/>
      <c r="F573" s="36"/>
      <c r="G573" s="36"/>
      <c r="H573" s="36"/>
      <c r="I573" s="35">
        <v>4</v>
      </c>
      <c r="J573" s="36" t="s">
        <v>11</v>
      </c>
      <c r="K573" s="37" t="e">
        <f>K574</f>
        <v>#REF!</v>
      </c>
      <c r="L573" s="37"/>
      <c r="M573" s="171">
        <f>M574</f>
        <v>599998</v>
      </c>
      <c r="N573" s="171">
        <f>N574</f>
        <v>0</v>
      </c>
      <c r="O573" s="171">
        <f t="shared" si="113"/>
        <v>599998</v>
      </c>
      <c r="P573" s="38"/>
      <c r="Q573" s="38"/>
      <c r="R573" s="38"/>
    </row>
    <row r="574" spans="1:18" s="2" customFormat="1" ht="18.75" customHeight="1">
      <c r="A574" s="36"/>
      <c r="B574" s="36"/>
      <c r="C574" s="36"/>
      <c r="D574" s="36"/>
      <c r="E574" s="36"/>
      <c r="F574" s="36"/>
      <c r="G574" s="36"/>
      <c r="H574" s="36"/>
      <c r="I574" s="35">
        <v>42</v>
      </c>
      <c r="J574" s="36" t="s">
        <v>20</v>
      </c>
      <c r="K574" s="37" t="e">
        <f>#REF!</f>
        <v>#REF!</v>
      </c>
      <c r="L574" s="37"/>
      <c r="M574" s="171">
        <v>599998</v>
      </c>
      <c r="N574" s="171">
        <v>0</v>
      </c>
      <c r="O574" s="171">
        <f t="shared" si="113"/>
        <v>599998</v>
      </c>
      <c r="P574" s="38"/>
      <c r="Q574" s="38"/>
      <c r="R574" s="38"/>
    </row>
    <row r="575" spans="1:18" s="2" customFormat="1" ht="18.75" customHeight="1">
      <c r="A575" s="36"/>
      <c r="B575" s="36"/>
      <c r="C575" s="36"/>
      <c r="D575" s="36"/>
      <c r="E575" s="36"/>
      <c r="F575" s="36"/>
      <c r="G575" s="36"/>
      <c r="H575" s="36"/>
      <c r="I575" s="55"/>
      <c r="J575" s="56" t="s">
        <v>319</v>
      </c>
      <c r="K575" s="57"/>
      <c r="L575" s="57"/>
      <c r="M575" s="170">
        <f t="shared" ref="M575:M579" si="126">M576</f>
        <v>251435.62</v>
      </c>
      <c r="N575" s="170">
        <f>N576</f>
        <v>0</v>
      </c>
      <c r="O575" s="170">
        <f t="shared" si="113"/>
        <v>251435.62</v>
      </c>
      <c r="P575" s="38"/>
      <c r="Q575" s="38"/>
      <c r="R575" s="38"/>
    </row>
    <row r="576" spans="1:18" s="2" customFormat="1" ht="18.75" customHeight="1">
      <c r="A576" s="36"/>
      <c r="B576" s="36"/>
      <c r="C576" s="36"/>
      <c r="D576" s="36"/>
      <c r="E576" s="36"/>
      <c r="F576" s="36"/>
      <c r="G576" s="36"/>
      <c r="H576" s="36"/>
      <c r="I576" s="35">
        <v>4</v>
      </c>
      <c r="J576" s="36" t="s">
        <v>11</v>
      </c>
      <c r="K576" s="37" t="e">
        <f>K577</f>
        <v>#REF!</v>
      </c>
      <c r="L576" s="37"/>
      <c r="M576" s="171">
        <f t="shared" si="126"/>
        <v>251435.62</v>
      </c>
      <c r="N576" s="171">
        <f>N577</f>
        <v>0</v>
      </c>
      <c r="O576" s="171">
        <f t="shared" si="113"/>
        <v>251435.62</v>
      </c>
      <c r="P576" s="38"/>
      <c r="Q576" s="38"/>
      <c r="R576" s="38"/>
    </row>
    <row r="577" spans="1:18" s="2" customFormat="1" ht="18.75" customHeight="1">
      <c r="A577" s="36"/>
      <c r="B577" s="36"/>
      <c r="C577" s="36"/>
      <c r="D577" s="36"/>
      <c r="E577" s="36"/>
      <c r="F577" s="36"/>
      <c r="G577" s="36"/>
      <c r="H577" s="36"/>
      <c r="I577" s="35">
        <v>42</v>
      </c>
      <c r="J577" s="36" t="s">
        <v>20</v>
      </c>
      <c r="K577" s="37" t="e">
        <f>#REF!</f>
        <v>#REF!</v>
      </c>
      <c r="L577" s="37"/>
      <c r="M577" s="171">
        <v>251435.62</v>
      </c>
      <c r="N577" s="171">
        <v>0</v>
      </c>
      <c r="O577" s="171">
        <f t="shared" si="113"/>
        <v>251435.62</v>
      </c>
      <c r="P577" s="38"/>
      <c r="Q577" s="38"/>
      <c r="R577" s="38"/>
    </row>
    <row r="578" spans="1:18" s="2" customFormat="1" ht="18.75" customHeight="1">
      <c r="A578" s="36"/>
      <c r="B578" s="36"/>
      <c r="C578" s="36"/>
      <c r="D578" s="36"/>
      <c r="E578" s="36"/>
      <c r="F578" s="36"/>
      <c r="G578" s="36"/>
      <c r="H578" s="36"/>
      <c r="I578" s="55"/>
      <c r="J578" s="56" t="s">
        <v>305</v>
      </c>
      <c r="K578" s="57"/>
      <c r="L578" s="57"/>
      <c r="M578" s="170">
        <f t="shared" si="126"/>
        <v>389314.01</v>
      </c>
      <c r="N578" s="170">
        <f>N579</f>
        <v>0</v>
      </c>
      <c r="O578" s="170">
        <f t="shared" si="113"/>
        <v>389314.01</v>
      </c>
      <c r="P578" s="38"/>
      <c r="Q578" s="38"/>
      <c r="R578" s="38"/>
    </row>
    <row r="579" spans="1:18" s="2" customFormat="1" ht="18.75" customHeight="1">
      <c r="A579" s="36"/>
      <c r="B579" s="36"/>
      <c r="C579" s="36"/>
      <c r="D579" s="36"/>
      <c r="E579" s="36"/>
      <c r="F579" s="36"/>
      <c r="G579" s="36"/>
      <c r="H579" s="36"/>
      <c r="I579" s="35">
        <v>4</v>
      </c>
      <c r="J579" s="36" t="s">
        <v>11</v>
      </c>
      <c r="K579" s="37" t="e">
        <f>K580</f>
        <v>#REF!</v>
      </c>
      <c r="L579" s="37"/>
      <c r="M579" s="171">
        <f t="shared" si="126"/>
        <v>389314.01</v>
      </c>
      <c r="N579" s="171">
        <f>N580</f>
        <v>0</v>
      </c>
      <c r="O579" s="171">
        <f t="shared" si="113"/>
        <v>389314.01</v>
      </c>
      <c r="P579" s="38"/>
      <c r="Q579" s="38"/>
      <c r="R579" s="38"/>
    </row>
    <row r="580" spans="1:18" s="2" customFormat="1" ht="18.75" customHeight="1">
      <c r="A580" s="36"/>
      <c r="B580" s="36"/>
      <c r="C580" s="36"/>
      <c r="D580" s="36"/>
      <c r="E580" s="36"/>
      <c r="F580" s="36"/>
      <c r="G580" s="36"/>
      <c r="H580" s="36"/>
      <c r="I580" s="35">
        <v>42</v>
      </c>
      <c r="J580" s="36" t="s">
        <v>20</v>
      </c>
      <c r="K580" s="37" t="e">
        <f>#REF!</f>
        <v>#REF!</v>
      </c>
      <c r="L580" s="37"/>
      <c r="M580" s="171">
        <v>389314.01</v>
      </c>
      <c r="N580" s="171">
        <v>0</v>
      </c>
      <c r="O580" s="171">
        <f t="shared" si="113"/>
        <v>389314.01</v>
      </c>
      <c r="P580" s="38"/>
      <c r="Q580" s="38"/>
      <c r="R580" s="38"/>
    </row>
    <row r="581" spans="1:18" s="2" customFormat="1" ht="24" customHeight="1">
      <c r="A581" s="36"/>
      <c r="B581" s="36"/>
      <c r="C581" s="36"/>
      <c r="D581" s="36"/>
      <c r="E581" s="36"/>
      <c r="F581" s="36"/>
      <c r="G581" s="36"/>
      <c r="H581" s="36"/>
      <c r="I581" s="150" t="s">
        <v>177</v>
      </c>
      <c r="J581" s="162" t="s">
        <v>308</v>
      </c>
      <c r="K581" s="155"/>
      <c r="L581" s="155"/>
      <c r="M581" s="197">
        <f t="shared" ref="M581:N582" si="127">M582</f>
        <v>0</v>
      </c>
      <c r="N581" s="197">
        <f t="shared" si="127"/>
        <v>0</v>
      </c>
      <c r="O581" s="197">
        <f t="shared" si="113"/>
        <v>0</v>
      </c>
      <c r="P581" s="42"/>
      <c r="Q581" s="42"/>
      <c r="R581" s="42"/>
    </row>
    <row r="582" spans="1:18" s="2" customFormat="1" ht="16.5" customHeight="1">
      <c r="A582" s="36"/>
      <c r="B582" s="36"/>
      <c r="C582" s="36"/>
      <c r="D582" s="36"/>
      <c r="E582" s="36"/>
      <c r="F582" s="36"/>
      <c r="G582" s="36"/>
      <c r="H582" s="36"/>
      <c r="I582" s="369" t="s">
        <v>54</v>
      </c>
      <c r="J582" s="369"/>
      <c r="K582" s="159"/>
      <c r="L582" s="159"/>
      <c r="M582" s="198">
        <f>M583</f>
        <v>0</v>
      </c>
      <c r="N582" s="198">
        <f t="shared" si="127"/>
        <v>0</v>
      </c>
      <c r="O582" s="198">
        <f t="shared" si="113"/>
        <v>0</v>
      </c>
      <c r="P582" s="42"/>
      <c r="Q582" s="42"/>
      <c r="R582" s="42"/>
    </row>
    <row r="583" spans="1:18" s="2" customFormat="1" ht="16.5" customHeight="1">
      <c r="A583" s="36"/>
      <c r="B583" s="36"/>
      <c r="C583" s="36"/>
      <c r="D583" s="36"/>
      <c r="E583" s="36"/>
      <c r="F583" s="36"/>
      <c r="G583" s="36"/>
      <c r="H583" s="36"/>
      <c r="I583" s="55"/>
      <c r="J583" s="56" t="s">
        <v>314</v>
      </c>
      <c r="K583" s="57"/>
      <c r="L583" s="57"/>
      <c r="M583" s="170">
        <f>M584</f>
        <v>0</v>
      </c>
      <c r="N583" s="170">
        <f>N584</f>
        <v>0</v>
      </c>
      <c r="O583" s="170">
        <f t="shared" si="113"/>
        <v>0</v>
      </c>
      <c r="P583" s="42"/>
      <c r="Q583" s="42"/>
      <c r="R583" s="42"/>
    </row>
    <row r="584" spans="1:18" s="2" customFormat="1" ht="16.5" customHeight="1">
      <c r="A584" s="36"/>
      <c r="B584" s="36"/>
      <c r="C584" s="36"/>
      <c r="D584" s="36"/>
      <c r="E584" s="36"/>
      <c r="F584" s="36"/>
      <c r="G584" s="36"/>
      <c r="H584" s="36"/>
      <c r="I584" s="35">
        <v>4</v>
      </c>
      <c r="J584" s="36" t="s">
        <v>11</v>
      </c>
      <c r="K584" s="37" t="e">
        <f>K585</f>
        <v>#REF!</v>
      </c>
      <c r="L584" s="37"/>
      <c r="M584" s="171">
        <f t="shared" ref="M584:N584" si="128">M585</f>
        <v>0</v>
      </c>
      <c r="N584" s="171">
        <f t="shared" si="128"/>
        <v>0</v>
      </c>
      <c r="O584" s="171">
        <f t="shared" si="113"/>
        <v>0</v>
      </c>
      <c r="P584" s="42"/>
      <c r="Q584" s="42"/>
      <c r="R584" s="42"/>
    </row>
    <row r="585" spans="1:18" s="2" customFormat="1" ht="16.5" customHeight="1">
      <c r="A585" s="36"/>
      <c r="B585" s="36"/>
      <c r="C585" s="36"/>
      <c r="D585" s="36"/>
      <c r="E585" s="36"/>
      <c r="F585" s="36"/>
      <c r="G585" s="36"/>
      <c r="H585" s="36"/>
      <c r="I585" s="35">
        <v>42</v>
      </c>
      <c r="J585" s="36" t="s">
        <v>20</v>
      </c>
      <c r="K585" s="37" t="e">
        <f>#REF!</f>
        <v>#REF!</v>
      </c>
      <c r="L585" s="37"/>
      <c r="M585" s="171">
        <v>0</v>
      </c>
      <c r="N585" s="171">
        <v>0</v>
      </c>
      <c r="O585" s="171">
        <f t="shared" si="113"/>
        <v>0</v>
      </c>
      <c r="P585" s="42"/>
      <c r="Q585" s="42"/>
      <c r="R585" s="42"/>
    </row>
    <row r="586" spans="1:18" s="2" customFormat="1" ht="15.75">
      <c r="A586" s="36"/>
      <c r="B586" s="36"/>
      <c r="C586" s="36"/>
      <c r="D586" s="36"/>
      <c r="E586" s="36"/>
      <c r="F586" s="36"/>
      <c r="G586" s="36"/>
      <c r="H586" s="36"/>
      <c r="I586" s="39"/>
      <c r="J586" s="40"/>
      <c r="K586" s="41"/>
      <c r="L586" s="41"/>
      <c r="M586" s="92"/>
      <c r="N586" s="92"/>
      <c r="O586" s="92"/>
      <c r="P586" s="42"/>
      <c r="Q586" s="42"/>
      <c r="R586" s="42"/>
    </row>
    <row r="587" spans="1:18" s="2" customFormat="1" ht="15.75">
      <c r="I587" s="3" t="s">
        <v>145</v>
      </c>
      <c r="J587" s="2" t="s">
        <v>146</v>
      </c>
      <c r="K587" s="2" t="s">
        <v>101</v>
      </c>
      <c r="M587" s="95"/>
      <c r="N587" s="95"/>
      <c r="O587" s="95"/>
    </row>
    <row r="588" spans="1:18" s="2" customFormat="1" ht="15.75">
      <c r="M588" s="95"/>
      <c r="N588" s="95"/>
      <c r="O588" s="95"/>
    </row>
    <row r="589" spans="1:18" s="2" customFormat="1" ht="15.75">
      <c r="J589" s="2" t="s">
        <v>334</v>
      </c>
      <c r="M589" s="95"/>
      <c r="N589" s="95"/>
      <c r="O589" s="95"/>
    </row>
    <row r="590" spans="1:18" s="2" customFormat="1" ht="15.75">
      <c r="M590" s="95"/>
      <c r="N590" s="95"/>
      <c r="O590" s="95"/>
    </row>
    <row r="591" spans="1:18" s="2" customFormat="1" ht="15.75">
      <c r="I591" s="373" t="s">
        <v>346</v>
      </c>
      <c r="J591" s="373"/>
      <c r="K591" s="373"/>
      <c r="L591" s="373"/>
      <c r="M591" s="373"/>
      <c r="N591" s="373"/>
      <c r="O591" s="373"/>
    </row>
    <row r="592" spans="1:18" s="2" customFormat="1" ht="15.75">
      <c r="I592" s="3"/>
      <c r="J592" s="3"/>
      <c r="M592" s="95"/>
      <c r="N592" s="95"/>
      <c r="O592" s="95"/>
    </row>
    <row r="593" spans="9:15" s="2" customFormat="1" ht="15.75">
      <c r="J593" s="3" t="s">
        <v>147</v>
      </c>
      <c r="K593" s="40"/>
      <c r="L593" s="40"/>
      <c r="M593" s="90"/>
      <c r="N593" s="90"/>
      <c r="O593" s="95"/>
    </row>
    <row r="594" spans="9:15" s="2" customFormat="1" ht="15.75">
      <c r="J594" s="2" t="s">
        <v>144</v>
      </c>
      <c r="M594" s="95"/>
      <c r="N594" s="95"/>
      <c r="O594" s="95"/>
    </row>
    <row r="595" spans="9:15" s="2" customFormat="1" ht="15.75">
      <c r="I595" s="367" t="s">
        <v>355</v>
      </c>
      <c r="J595" s="367"/>
      <c r="M595" s="95"/>
      <c r="N595" s="95"/>
      <c r="O595" s="95"/>
    </row>
    <row r="596" spans="9:15" s="2" customFormat="1" ht="15.75">
      <c r="I596" s="367" t="s">
        <v>356</v>
      </c>
      <c r="J596" s="367"/>
      <c r="M596" s="95"/>
      <c r="N596" s="95"/>
      <c r="O596" s="95"/>
    </row>
    <row r="597" spans="9:15" s="2" customFormat="1" ht="15.75">
      <c r="I597" s="2" t="s">
        <v>359</v>
      </c>
      <c r="M597" s="95"/>
      <c r="N597" s="95"/>
      <c r="O597" s="95"/>
    </row>
    <row r="598" spans="9:15" s="2" customFormat="1" ht="15.75">
      <c r="I598" s="88"/>
      <c r="J598" s="3"/>
      <c r="K598" s="43"/>
      <c r="L598" s="43"/>
      <c r="M598" s="199" t="s">
        <v>148</v>
      </c>
      <c r="N598" s="199"/>
      <c r="O598" s="199"/>
    </row>
    <row r="599" spans="9:15" s="2" customFormat="1" ht="15.75">
      <c r="I599" s="88"/>
      <c r="J599" s="88"/>
      <c r="K599" s="88"/>
      <c r="L599" s="88"/>
      <c r="M599" s="200" t="s">
        <v>339</v>
      </c>
      <c r="N599" s="200"/>
      <c r="O599" s="200"/>
    </row>
    <row r="600" spans="9:15" s="2" customFormat="1" ht="15.75">
      <c r="M600" s="95"/>
      <c r="N600" s="95"/>
      <c r="O600" s="217"/>
    </row>
    <row r="601" spans="9:15" s="2" customFormat="1" ht="15.75">
      <c r="M601" s="95"/>
      <c r="N601" s="95"/>
      <c r="O601" s="217"/>
    </row>
    <row r="602" spans="9:15" s="2" customFormat="1" ht="15.75">
      <c r="M602" s="95"/>
      <c r="N602" s="95"/>
      <c r="O602" s="217"/>
    </row>
    <row r="603" spans="9:15" s="2" customFormat="1" ht="15.75">
      <c r="M603" s="95"/>
      <c r="N603" s="95"/>
      <c r="O603" s="217"/>
    </row>
    <row r="604" spans="9:15" s="2" customFormat="1" ht="15.75">
      <c r="M604" s="95"/>
      <c r="N604" s="95"/>
      <c r="O604" s="217"/>
    </row>
    <row r="605" spans="9:15" s="2" customFormat="1" ht="15.75"/>
    <row r="606" spans="9:15" s="2" customFormat="1" ht="15.75"/>
    <row r="607" spans="9:15" s="2" customFormat="1" ht="15.75"/>
    <row r="608" spans="9:15" s="2" customFormat="1" ht="15.75"/>
    <row r="609" spans="6:15" s="2" customFormat="1" ht="15.75"/>
    <row r="610" spans="6:15" s="2" customFormat="1" ht="15.75">
      <c r="I610" s="226"/>
      <c r="J610" s="3"/>
      <c r="M610" s="231"/>
      <c r="N610" s="229"/>
      <c r="O610" s="229"/>
    </row>
    <row r="611" spans="6:15" s="4" customFormat="1">
      <c r="H611" s="108"/>
      <c r="I611" s="225"/>
      <c r="M611" s="227"/>
      <c r="N611" s="230"/>
      <c r="O611" s="228"/>
    </row>
    <row r="612" spans="6:15" s="4" customFormat="1">
      <c r="H612" s="108"/>
      <c r="I612" s="225"/>
      <c r="M612" s="227"/>
      <c r="N612" s="230"/>
      <c r="O612" s="228"/>
    </row>
    <row r="613" spans="6:15" s="4" customFormat="1">
      <c r="H613" s="108"/>
      <c r="I613" s="225"/>
      <c r="M613" s="232"/>
      <c r="N613" s="230"/>
      <c r="O613" s="228"/>
    </row>
    <row r="614" spans="6:15" s="4" customFormat="1" ht="15.75">
      <c r="F614" s="87"/>
      <c r="H614" s="108"/>
      <c r="I614" s="225"/>
      <c r="M614" s="232"/>
      <c r="N614" s="228"/>
      <c r="O614" s="228"/>
    </row>
    <row r="615" spans="6:15" s="4" customFormat="1" ht="15.75">
      <c r="F615" s="87"/>
      <c r="H615" s="108"/>
      <c r="M615" s="227"/>
      <c r="N615" s="233"/>
      <c r="O615" s="233"/>
    </row>
    <row r="616" spans="6:15" s="4" customFormat="1" ht="15.75">
      <c r="F616" s="87"/>
      <c r="H616" s="108"/>
    </row>
    <row r="617" spans="6:15" s="4" customFormat="1" ht="15.75">
      <c r="F617" s="87"/>
      <c r="H617" s="108"/>
    </row>
    <row r="618" spans="6:15" ht="15.75">
      <c r="F618" s="87"/>
      <c r="H618" s="107"/>
      <c r="M618" s="1"/>
      <c r="N618" s="1"/>
      <c r="O618" s="1"/>
    </row>
    <row r="619" spans="6:15" s="2" customFormat="1" ht="15.75"/>
    <row r="620" spans="6:15">
      <c r="M620" s="1"/>
      <c r="N620" s="1"/>
      <c r="O620" s="1"/>
    </row>
    <row r="621" spans="6:15">
      <c r="M621" s="1"/>
      <c r="N621" s="1"/>
      <c r="O621" s="1"/>
    </row>
    <row r="622" spans="6:15">
      <c r="M622" s="1"/>
      <c r="N622" s="1"/>
      <c r="O622" s="1"/>
    </row>
    <row r="623" spans="6:15">
      <c r="M623" s="1"/>
      <c r="N623" s="1"/>
      <c r="O623" s="1"/>
    </row>
    <row r="624" spans="6:15">
      <c r="M624" s="1"/>
      <c r="N624" s="1"/>
      <c r="O624" s="1"/>
    </row>
    <row r="625" s="1" customFormat="1"/>
  </sheetData>
  <mergeCells count="11">
    <mergeCell ref="I596:J596"/>
    <mergeCell ref="I595:J595"/>
    <mergeCell ref="B64:H64"/>
    <mergeCell ref="B65:H65"/>
    <mergeCell ref="I582:J582"/>
    <mergeCell ref="I571:J571"/>
    <mergeCell ref="I504:J504"/>
    <mergeCell ref="I400:J400"/>
    <mergeCell ref="I380:J380"/>
    <mergeCell ref="I67:J67"/>
    <mergeCell ref="I591:O591"/>
  </mergeCells>
  <pageMargins left="0.70826771653543308" right="0.70826771653543308" top="0.94527559055118116" bottom="0.94527559055118116" header="0.55157480314960605" footer="0.55157480314960605"/>
  <pageSetup paperSize="9" scale="99" fitToWidth="0" fitToHeight="0" orientation="landscape" r:id="rId1"/>
  <headerFooter alignWithMargins="0">
    <oddFooter>&amp;CStranica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1176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OPĆI_DIO</vt:lpstr>
      <vt:lpstr>OPĆI DIO </vt:lpstr>
      <vt:lpstr>OPĆI DIO</vt:lpstr>
      <vt:lpstr>OPĆI_DIO_B</vt:lpstr>
      <vt:lpstr>POSEBNI_DIO </vt:lpstr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</dc:creator>
  <cp:lastModifiedBy>korisnik</cp:lastModifiedBy>
  <cp:revision>7</cp:revision>
  <cp:lastPrinted>2025-08-26T08:34:47Z</cp:lastPrinted>
  <dcterms:created xsi:type="dcterms:W3CDTF">2013-11-05T08:12:26Z</dcterms:created>
  <dcterms:modified xsi:type="dcterms:W3CDTF">2025-08-26T08:46:53Z</dcterms:modified>
</cp:coreProperties>
</file>