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27" i="1" l="1"/>
  <c r="E29" i="1" l="1"/>
  <c r="E675" i="1" l="1"/>
  <c r="E471" i="1" s="1"/>
  <c r="E483" i="1"/>
  <c r="E682" i="1"/>
  <c r="D821" i="1"/>
  <c r="E818" i="1"/>
  <c r="E817" i="1" s="1"/>
  <c r="E816" i="1" s="1"/>
  <c r="E811" i="1" s="1"/>
  <c r="E798" i="1"/>
  <c r="E785" i="1"/>
  <c r="E784" i="1" s="1"/>
  <c r="E783" i="1" s="1"/>
  <c r="F737" i="1"/>
  <c r="F738" i="1"/>
  <c r="F739" i="1"/>
  <c r="F740" i="1"/>
  <c r="E585" i="1"/>
  <c r="E607" i="1"/>
  <c r="E546" i="1"/>
  <c r="E575" i="1"/>
  <c r="E566" i="1"/>
  <c r="E561" i="1"/>
  <c r="E556" i="1"/>
  <c r="E552" i="1"/>
  <c r="F578" i="1"/>
  <c r="F579" i="1"/>
  <c r="F580" i="1"/>
  <c r="F581" i="1"/>
  <c r="F523" i="1"/>
  <c r="F516" i="1"/>
  <c r="F517" i="1"/>
  <c r="F518" i="1"/>
  <c r="E517" i="1"/>
  <c r="E516" i="1" s="1"/>
  <c r="E513" i="1"/>
  <c r="E504" i="1"/>
  <c r="E506" i="1"/>
  <c r="E545" i="1" l="1"/>
  <c r="E555" i="1"/>
  <c r="E512" i="1"/>
  <c r="E509" i="1" s="1"/>
  <c r="F441" i="1"/>
  <c r="G441" i="1"/>
  <c r="F444" i="1"/>
  <c r="F437" i="1"/>
  <c r="G368" i="1"/>
  <c r="G369" i="1"/>
  <c r="G370" i="1"/>
  <c r="F368" i="1"/>
  <c r="F369" i="1"/>
  <c r="F370" i="1"/>
  <c r="E346" i="1"/>
  <c r="E345" i="1" s="1"/>
  <c r="E332" i="1"/>
  <c r="E337" i="1"/>
  <c r="E331" i="1" l="1"/>
  <c r="G309" i="1"/>
  <c r="F308" i="1"/>
  <c r="F309" i="1"/>
  <c r="E290" i="1"/>
  <c r="G292" i="1"/>
  <c r="F292" i="1"/>
  <c r="E272" i="1"/>
  <c r="F274" i="1"/>
  <c r="G274" i="1"/>
  <c r="E88" i="1" l="1"/>
  <c r="E84" i="1"/>
  <c r="E81" i="1"/>
  <c r="E74" i="1"/>
  <c r="E67" i="1"/>
  <c r="E60" i="1"/>
  <c r="E54" i="1"/>
  <c r="E51" i="1"/>
  <c r="E45" i="1"/>
  <c r="E193" i="1"/>
  <c r="F197" i="1"/>
  <c r="F195" i="1"/>
  <c r="G195" i="1"/>
  <c r="E130" i="1"/>
  <c r="F98" i="1"/>
  <c r="G97" i="1"/>
  <c r="G98" i="1"/>
  <c r="F97" i="1"/>
  <c r="E97" i="1"/>
  <c r="E79" i="1" l="1"/>
  <c r="E113" i="1"/>
  <c r="E439" i="1"/>
  <c r="E697" i="1"/>
  <c r="E770" i="1"/>
  <c r="E828" i="1"/>
  <c r="E827" i="1" s="1"/>
  <c r="E821" i="1" s="1"/>
  <c r="D644" i="1"/>
  <c r="D669" i="1"/>
  <c r="D678" i="1"/>
  <c r="D748" i="1"/>
  <c r="F753" i="1"/>
  <c r="D754" i="1"/>
  <c r="F845" i="1"/>
  <c r="D448" i="1" l="1"/>
  <c r="D332" i="1"/>
  <c r="D391" i="1"/>
  <c r="D388" i="1" s="1"/>
  <c r="D407" i="1"/>
  <c r="D411" i="1"/>
  <c r="D432" i="1"/>
  <c r="D429" i="1" s="1"/>
  <c r="D428" i="1" s="1"/>
  <c r="D447" i="1"/>
  <c r="D415" i="1"/>
  <c r="D414" i="1" s="1"/>
  <c r="D340" i="1"/>
  <c r="G340" i="1" s="1"/>
  <c r="D346" i="1"/>
  <c r="D345" i="1" s="1"/>
  <c r="D444" i="1"/>
  <c r="D337" i="1"/>
  <c r="D343" i="1"/>
  <c r="D342" i="1" s="1"/>
  <c r="D363" i="1"/>
  <c r="D359" i="1"/>
  <c r="D358" i="1" s="1"/>
  <c r="D366" i="1"/>
  <c r="D365" i="1" s="1"/>
  <c r="D372" i="1"/>
  <c r="D371" i="1" s="1"/>
  <c r="D375" i="1"/>
  <c r="D374" i="1" s="1"/>
  <c r="D378" i="1"/>
  <c r="D380" i="1"/>
  <c r="D383" i="1"/>
  <c r="D382" i="1" s="1"/>
  <c r="D386" i="1"/>
  <c r="D385" i="1" s="1"/>
  <c r="D399" i="1"/>
  <c r="D398" i="1" s="1"/>
  <c r="D402" i="1"/>
  <c r="D404" i="1"/>
  <c r="D418" i="1"/>
  <c r="D417" i="1" s="1"/>
  <c r="D421" i="1"/>
  <c r="D420" i="1" s="1"/>
  <c r="D426" i="1"/>
  <c r="D425" i="1" s="1"/>
  <c r="D435" i="1"/>
  <c r="D434" i="1" s="1"/>
  <c r="D439" i="1"/>
  <c r="D438" i="1" s="1"/>
  <c r="D445" i="1"/>
  <c r="G341" i="1"/>
  <c r="F340" i="1"/>
  <c r="F341" i="1"/>
  <c r="G278" i="1"/>
  <c r="F278" i="1"/>
  <c r="D272" i="1"/>
  <c r="D308" i="1"/>
  <c r="D294" i="1"/>
  <c r="D290" i="1"/>
  <c r="D280" i="1"/>
  <c r="D286" i="1"/>
  <c r="D275" i="1"/>
  <c r="D263" i="1"/>
  <c r="G260" i="1"/>
  <c r="F260" i="1"/>
  <c r="G224" i="1"/>
  <c r="G225" i="1"/>
  <c r="G226" i="1"/>
  <c r="F224" i="1"/>
  <c r="F225" i="1"/>
  <c r="F226" i="1"/>
  <c r="F214" i="1"/>
  <c r="F215" i="1"/>
  <c r="G214" i="1"/>
  <c r="G215" i="1"/>
  <c r="F174" i="1"/>
  <c r="F175" i="1"/>
  <c r="G174" i="1"/>
  <c r="G175" i="1"/>
  <c r="F149" i="1"/>
  <c r="F150" i="1"/>
  <c r="G149" i="1"/>
  <c r="G150" i="1"/>
  <c r="D305" i="1" l="1"/>
  <c r="G308" i="1"/>
  <c r="D406" i="1"/>
  <c r="D279" i="1"/>
  <c r="D331" i="1"/>
  <c r="D377" i="1"/>
  <c r="D401" i="1"/>
  <c r="D289" i="1"/>
  <c r="D262" i="1"/>
  <c r="D254" i="1"/>
  <c r="D239" i="1" s="1"/>
  <c r="G163" i="1"/>
  <c r="G158" i="1"/>
  <c r="G159" i="1"/>
  <c r="C51" i="1" l="1"/>
  <c r="F780" i="1" l="1"/>
  <c r="F781" i="1"/>
  <c r="F782" i="1"/>
  <c r="E781" i="1"/>
  <c r="E780" i="1" s="1"/>
  <c r="E779" i="1" s="1"/>
  <c r="E776" i="1"/>
  <c r="E774" i="1" s="1"/>
  <c r="E773" i="1" s="1"/>
  <c r="F777" i="1"/>
  <c r="E769" i="1"/>
  <c r="E768" i="1" s="1"/>
  <c r="F768" i="1" s="1"/>
  <c r="F770" i="1"/>
  <c r="F771" i="1"/>
  <c r="F778" i="1"/>
  <c r="F779" i="1"/>
  <c r="E494" i="1"/>
  <c r="D351" i="1"/>
  <c r="G351" i="1" s="1"/>
  <c r="D356" i="1"/>
  <c r="D355" i="1" s="1"/>
  <c r="E356" i="1"/>
  <c r="E355" i="1" s="1"/>
  <c r="F355" i="1" s="1"/>
  <c r="G357" i="1"/>
  <c r="F357" i="1"/>
  <c r="E352" i="1"/>
  <c r="G352" i="1"/>
  <c r="G353" i="1"/>
  <c r="F353" i="1"/>
  <c r="F358" i="1"/>
  <c r="G358" i="1"/>
  <c r="E222" i="1"/>
  <c r="E221" i="1" s="1"/>
  <c r="F221" i="1" s="1"/>
  <c r="G213" i="1"/>
  <c r="F213" i="1"/>
  <c r="E212" i="1"/>
  <c r="G212" i="1" s="1"/>
  <c r="G223" i="1"/>
  <c r="F223" i="1"/>
  <c r="G222" i="1"/>
  <c r="G221" i="1"/>
  <c r="G220" i="1"/>
  <c r="F220" i="1"/>
  <c r="E219" i="1"/>
  <c r="G219" i="1" s="1"/>
  <c r="F773" i="1" l="1"/>
  <c r="E772" i="1"/>
  <c r="E351" i="1"/>
  <c r="F351" i="1" s="1"/>
  <c r="F352" i="1"/>
  <c r="F774" i="1"/>
  <c r="F769" i="1"/>
  <c r="D330" i="1"/>
  <c r="F776" i="1"/>
  <c r="G355" i="1"/>
  <c r="F222" i="1"/>
  <c r="E767" i="1"/>
  <c r="F767" i="1" s="1"/>
  <c r="F772" i="1"/>
  <c r="G356" i="1"/>
  <c r="F356" i="1"/>
  <c r="F212" i="1"/>
  <c r="E211" i="1"/>
  <c r="G211" i="1" s="1"/>
  <c r="E218" i="1"/>
  <c r="E217" i="1" s="1"/>
  <c r="E23" i="1" s="1"/>
  <c r="F219" i="1"/>
  <c r="E537" i="1"/>
  <c r="E468" i="1" s="1"/>
  <c r="E599" i="1"/>
  <c r="E241" i="1"/>
  <c r="F211" i="1" l="1"/>
  <c r="E210" i="1"/>
  <c r="F218" i="1"/>
  <c r="G218" i="1"/>
  <c r="E294" i="1"/>
  <c r="E758" i="1"/>
  <c r="E763" i="1"/>
  <c r="D475" i="1"/>
  <c r="D474" i="1" s="1"/>
  <c r="D741" i="1"/>
  <c r="F741" i="1" s="1"/>
  <c r="D731" i="1"/>
  <c r="D725" i="1"/>
  <c r="E710" i="1"/>
  <c r="E709" i="1" s="1"/>
  <c r="D706" i="1"/>
  <c r="D704" i="1"/>
  <c r="D472" i="1" s="1"/>
  <c r="D675" i="1"/>
  <c r="D471" i="1" s="1"/>
  <c r="E663" i="1"/>
  <c r="E662" i="1" s="1"/>
  <c r="E661" i="1" s="1"/>
  <c r="F661" i="1" s="1"/>
  <c r="E649" i="1"/>
  <c r="D470" i="1"/>
  <c r="D482" i="1"/>
  <c r="D537" i="1"/>
  <c r="D468" i="1" s="1"/>
  <c r="D467" i="1" s="1"/>
  <c r="E466" i="1"/>
  <c r="E465" i="1" s="1"/>
  <c r="E489" i="1"/>
  <c r="D483" i="1"/>
  <c r="D466" i="1" s="1"/>
  <c r="F844" i="1"/>
  <c r="F490" i="1"/>
  <c r="F491" i="1"/>
  <c r="F493" i="1"/>
  <c r="F495" i="1"/>
  <c r="F496" i="1"/>
  <c r="F498" i="1"/>
  <c r="F499" i="1"/>
  <c r="F500" i="1"/>
  <c r="F501" i="1"/>
  <c r="F502" i="1"/>
  <c r="F503" i="1"/>
  <c r="F505" i="1"/>
  <c r="F506" i="1"/>
  <c r="F508" i="1"/>
  <c r="F512" i="1"/>
  <c r="F513" i="1"/>
  <c r="F514" i="1"/>
  <c r="F515" i="1"/>
  <c r="F519" i="1"/>
  <c r="F520" i="1"/>
  <c r="F521" i="1"/>
  <c r="F522" i="1"/>
  <c r="F525" i="1"/>
  <c r="F527" i="1"/>
  <c r="F528" i="1"/>
  <c r="F529" i="1"/>
  <c r="F530" i="1"/>
  <c r="F531" i="1"/>
  <c r="F532" i="1"/>
  <c r="F533" i="1"/>
  <c r="F534" i="1"/>
  <c r="F535" i="1"/>
  <c r="F538" i="1"/>
  <c r="F539" i="1"/>
  <c r="F540" i="1"/>
  <c r="F541" i="1"/>
  <c r="F546" i="1"/>
  <c r="F549" i="1"/>
  <c r="F550" i="1"/>
  <c r="F551" i="1"/>
  <c r="F553" i="1"/>
  <c r="F554" i="1"/>
  <c r="F557" i="1"/>
  <c r="F558" i="1"/>
  <c r="F559" i="1"/>
  <c r="F560" i="1"/>
  <c r="F562" i="1"/>
  <c r="F563" i="1"/>
  <c r="F564" i="1"/>
  <c r="F565" i="1"/>
  <c r="F567" i="1"/>
  <c r="F568" i="1"/>
  <c r="F569" i="1"/>
  <c r="F570" i="1"/>
  <c r="F571" i="1"/>
  <c r="F572" i="1"/>
  <c r="F573" i="1"/>
  <c r="F576" i="1"/>
  <c r="F577" i="1"/>
  <c r="F600" i="1"/>
  <c r="F601" i="1"/>
  <c r="F606" i="1"/>
  <c r="F607" i="1"/>
  <c r="F608" i="1"/>
  <c r="F609" i="1"/>
  <c r="F610" i="1"/>
  <c r="F611" i="1"/>
  <c r="F612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9" i="1"/>
  <c r="F630" i="1"/>
  <c r="F631" i="1"/>
  <c r="F632" i="1"/>
  <c r="F633" i="1"/>
  <c r="F638" i="1"/>
  <c r="F639" i="1"/>
  <c r="F640" i="1"/>
  <c r="F641" i="1"/>
  <c r="F642" i="1"/>
  <c r="F646" i="1"/>
  <c r="F647" i="1"/>
  <c r="F648" i="1"/>
  <c r="F650" i="1"/>
  <c r="F651" i="1"/>
  <c r="F652" i="1"/>
  <c r="F653" i="1"/>
  <c r="F654" i="1"/>
  <c r="F655" i="1"/>
  <c r="F656" i="1"/>
  <c r="F657" i="1"/>
  <c r="F658" i="1"/>
  <c r="F665" i="1"/>
  <c r="F666" i="1"/>
  <c r="F667" i="1"/>
  <c r="F668" i="1"/>
  <c r="F674" i="1"/>
  <c r="F676" i="1"/>
  <c r="F677" i="1"/>
  <c r="F681" i="1"/>
  <c r="F683" i="1"/>
  <c r="F684" i="1"/>
  <c r="F689" i="1"/>
  <c r="F695" i="1"/>
  <c r="F696" i="1"/>
  <c r="F698" i="1"/>
  <c r="F699" i="1"/>
  <c r="F700" i="1"/>
  <c r="F701" i="1"/>
  <c r="F702" i="1"/>
  <c r="F703" i="1"/>
  <c r="F711" i="1"/>
  <c r="F712" i="1"/>
  <c r="F713" i="1"/>
  <c r="F714" i="1"/>
  <c r="F715" i="1"/>
  <c r="F716" i="1"/>
  <c r="F717" i="1"/>
  <c r="F718" i="1"/>
  <c r="F719" i="1"/>
  <c r="F720" i="1"/>
  <c r="F730" i="1"/>
  <c r="F735" i="1"/>
  <c r="F736" i="1"/>
  <c r="F742" i="1"/>
  <c r="F743" i="1"/>
  <c r="F744" i="1"/>
  <c r="F745" i="1"/>
  <c r="F746" i="1"/>
  <c r="F749" i="1"/>
  <c r="F750" i="1"/>
  <c r="F752" i="1"/>
  <c r="F759" i="1"/>
  <c r="F762" i="1"/>
  <c r="F764" i="1"/>
  <c r="F765" i="1"/>
  <c r="F766" i="1"/>
  <c r="F787" i="1"/>
  <c r="F789" i="1"/>
  <c r="F790" i="1"/>
  <c r="F791" i="1"/>
  <c r="F792" i="1"/>
  <c r="F795" i="1"/>
  <c r="F812" i="1"/>
  <c r="F813" i="1"/>
  <c r="F815" i="1"/>
  <c r="F822" i="1"/>
  <c r="F823" i="1"/>
  <c r="F824" i="1"/>
  <c r="F825" i="1"/>
  <c r="F826" i="1"/>
  <c r="F827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G191" i="1"/>
  <c r="G192" i="1"/>
  <c r="G194" i="1"/>
  <c r="G196" i="1"/>
  <c r="G198" i="1"/>
  <c r="G200" i="1"/>
  <c r="G203" i="1"/>
  <c r="F191" i="1"/>
  <c r="F192" i="1"/>
  <c r="F194" i="1"/>
  <c r="F196" i="1"/>
  <c r="F198" i="1"/>
  <c r="F200" i="1"/>
  <c r="F203" i="1"/>
  <c r="E161" i="1"/>
  <c r="G161" i="1" s="1"/>
  <c r="E122" i="1"/>
  <c r="G127" i="1"/>
  <c r="F127" i="1"/>
  <c r="C88" i="1"/>
  <c r="C60" i="1"/>
  <c r="G63" i="1"/>
  <c r="G64" i="1"/>
  <c r="F63" i="1"/>
  <c r="E757" i="1" l="1"/>
  <c r="D722" i="1"/>
  <c r="E756" i="1"/>
  <c r="E755" i="1" s="1"/>
  <c r="E754" i="1" s="1"/>
  <c r="G210" i="1"/>
  <c r="E22" i="1"/>
  <c r="F210" i="1"/>
  <c r="G217" i="1"/>
  <c r="F217" i="1"/>
  <c r="D536" i="1"/>
  <c r="F649" i="1"/>
  <c r="D747" i="1"/>
  <c r="F675" i="1"/>
  <c r="F663" i="1"/>
  <c r="D721" i="1"/>
  <c r="D473" i="1" s="1"/>
  <c r="F710" i="1"/>
  <c r="E708" i="1"/>
  <c r="F709" i="1"/>
  <c r="F662" i="1"/>
  <c r="F471" i="1"/>
  <c r="D465" i="1"/>
  <c r="F489" i="1"/>
  <c r="F161" i="1"/>
  <c r="D481" i="1" l="1"/>
  <c r="D469" i="1"/>
  <c r="D464" i="1" s="1"/>
  <c r="E263" i="1" l="1"/>
  <c r="F268" i="1"/>
  <c r="G268" i="1"/>
  <c r="G242" i="1"/>
  <c r="G243" i="1"/>
  <c r="G244" i="1"/>
  <c r="G245" i="1"/>
  <c r="G246" i="1"/>
  <c r="G249" i="1"/>
  <c r="G252" i="1"/>
  <c r="G253" i="1"/>
  <c r="G256" i="1"/>
  <c r="G259" i="1"/>
  <c r="G264" i="1"/>
  <c r="G265" i="1"/>
  <c r="G269" i="1"/>
  <c r="G270" i="1"/>
  <c r="G271" i="1"/>
  <c r="G273" i="1"/>
  <c r="G276" i="1"/>
  <c r="G277" i="1"/>
  <c r="G281" i="1"/>
  <c r="G282" i="1"/>
  <c r="G283" i="1"/>
  <c r="G284" i="1"/>
  <c r="G285" i="1"/>
  <c r="G287" i="1"/>
  <c r="G288" i="1"/>
  <c r="G291" i="1"/>
  <c r="G293" i="1"/>
  <c r="G295" i="1"/>
  <c r="G296" i="1"/>
  <c r="G297" i="1"/>
  <c r="G302" i="1"/>
  <c r="G304" i="1"/>
  <c r="G306" i="1"/>
  <c r="G307" i="1"/>
  <c r="G333" i="1"/>
  <c r="G334" i="1"/>
  <c r="G335" i="1"/>
  <c r="G336" i="1"/>
  <c r="G337" i="1"/>
  <c r="G338" i="1"/>
  <c r="G339" i="1"/>
  <c r="G344" i="1"/>
  <c r="G359" i="1"/>
  <c r="G362" i="1"/>
  <c r="G363" i="1"/>
  <c r="G364" i="1"/>
  <c r="G347" i="1"/>
  <c r="G348" i="1"/>
  <c r="G349" i="1"/>
  <c r="G350" i="1"/>
  <c r="G367" i="1"/>
  <c r="G373" i="1"/>
  <c r="G376" i="1"/>
  <c r="G379" i="1"/>
  <c r="G381" i="1"/>
  <c r="G384" i="1"/>
  <c r="G385" i="1"/>
  <c r="G386" i="1"/>
  <c r="G387" i="1"/>
  <c r="G389" i="1"/>
  <c r="G390" i="1"/>
  <c r="G392" i="1"/>
  <c r="G395" i="1"/>
  <c r="G396" i="1"/>
  <c r="G397" i="1"/>
  <c r="G400" i="1"/>
  <c r="G403" i="1"/>
  <c r="G405" i="1"/>
  <c r="G408" i="1"/>
  <c r="G409" i="1"/>
  <c r="G410" i="1"/>
  <c r="G412" i="1"/>
  <c r="G413" i="1"/>
  <c r="G416" i="1"/>
  <c r="G419" i="1"/>
  <c r="G422" i="1"/>
  <c r="G427" i="1"/>
  <c r="G430" i="1"/>
  <c r="G431" i="1"/>
  <c r="G432" i="1"/>
  <c r="G433" i="1"/>
  <c r="G436" i="1"/>
  <c r="G440" i="1"/>
  <c r="G449" i="1"/>
  <c r="G450" i="1"/>
  <c r="G451" i="1"/>
  <c r="G452" i="1"/>
  <c r="F242" i="1"/>
  <c r="F243" i="1"/>
  <c r="F244" i="1"/>
  <c r="F245" i="1"/>
  <c r="F246" i="1"/>
  <c r="F249" i="1"/>
  <c r="F252" i="1"/>
  <c r="F253" i="1"/>
  <c r="F256" i="1"/>
  <c r="F259" i="1"/>
  <c r="F264" i="1"/>
  <c r="F265" i="1"/>
  <c r="F269" i="1"/>
  <c r="F270" i="1"/>
  <c r="F271" i="1"/>
  <c r="F273" i="1"/>
  <c r="F276" i="1"/>
  <c r="F277" i="1"/>
  <c r="F281" i="1"/>
  <c r="F282" i="1"/>
  <c r="F283" i="1"/>
  <c r="F284" i="1"/>
  <c r="F285" i="1"/>
  <c r="F287" i="1"/>
  <c r="F288" i="1"/>
  <c r="F291" i="1"/>
  <c r="F293" i="1"/>
  <c r="F295" i="1"/>
  <c r="F296" i="1"/>
  <c r="F297" i="1"/>
  <c r="F302" i="1"/>
  <c r="F304" i="1"/>
  <c r="F307" i="1"/>
  <c r="F333" i="1"/>
  <c r="F334" i="1"/>
  <c r="F335" i="1"/>
  <c r="F336" i="1"/>
  <c r="F337" i="1"/>
  <c r="F338" i="1"/>
  <c r="F339" i="1"/>
  <c r="F344" i="1"/>
  <c r="F359" i="1"/>
  <c r="F362" i="1"/>
  <c r="F363" i="1"/>
  <c r="F364" i="1"/>
  <c r="F347" i="1"/>
  <c r="F348" i="1"/>
  <c r="F349" i="1"/>
  <c r="F350" i="1"/>
  <c r="F367" i="1"/>
  <c r="F373" i="1"/>
  <c r="F376" i="1"/>
  <c r="F379" i="1"/>
  <c r="F381" i="1"/>
  <c r="F384" i="1"/>
  <c r="F385" i="1"/>
  <c r="F386" i="1"/>
  <c r="F387" i="1"/>
  <c r="F389" i="1"/>
  <c r="F390" i="1"/>
  <c r="F392" i="1"/>
  <c r="F395" i="1"/>
  <c r="F396" i="1"/>
  <c r="F397" i="1"/>
  <c r="F400" i="1"/>
  <c r="F403" i="1"/>
  <c r="F405" i="1"/>
  <c r="F408" i="1"/>
  <c r="F409" i="1"/>
  <c r="F410" i="1"/>
  <c r="F411" i="1"/>
  <c r="F412" i="1"/>
  <c r="F413" i="1"/>
  <c r="F416" i="1"/>
  <c r="F419" i="1"/>
  <c r="F422" i="1"/>
  <c r="F427" i="1"/>
  <c r="F430" i="1"/>
  <c r="F431" i="1"/>
  <c r="F432" i="1"/>
  <c r="F433" i="1"/>
  <c r="F436" i="1"/>
  <c r="F440" i="1"/>
  <c r="F449" i="1"/>
  <c r="F450" i="1"/>
  <c r="F451" i="1"/>
  <c r="F452" i="1"/>
  <c r="G193" i="1"/>
  <c r="G165" i="1"/>
  <c r="G166" i="1"/>
  <c r="G169" i="1"/>
  <c r="G170" i="1"/>
  <c r="G173" i="1"/>
  <c r="G176" i="1"/>
  <c r="G177" i="1"/>
  <c r="G179" i="1"/>
  <c r="G182" i="1"/>
  <c r="G183" i="1"/>
  <c r="G184" i="1"/>
  <c r="G185" i="1"/>
  <c r="G190" i="1"/>
  <c r="F165" i="1"/>
  <c r="F166" i="1"/>
  <c r="F169" i="1"/>
  <c r="F170" i="1"/>
  <c r="F173" i="1"/>
  <c r="F176" i="1"/>
  <c r="F177" i="1"/>
  <c r="F179" i="1"/>
  <c r="F182" i="1"/>
  <c r="F183" i="1"/>
  <c r="F185" i="1"/>
  <c r="F190" i="1"/>
  <c r="G129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5" i="1"/>
  <c r="G146" i="1"/>
  <c r="G147" i="1"/>
  <c r="G152" i="1"/>
  <c r="G153" i="1"/>
  <c r="G157" i="1"/>
  <c r="G162" i="1"/>
  <c r="F129" i="1"/>
  <c r="F131" i="1"/>
  <c r="F132" i="1"/>
  <c r="F133" i="1"/>
  <c r="F134" i="1"/>
  <c r="F135" i="1"/>
  <c r="F136" i="1"/>
  <c r="F137" i="1"/>
  <c r="F138" i="1"/>
  <c r="F139" i="1"/>
  <c r="F140" i="1"/>
  <c r="F142" i="1"/>
  <c r="F143" i="1"/>
  <c r="F144" i="1"/>
  <c r="F145" i="1"/>
  <c r="F146" i="1"/>
  <c r="F147" i="1"/>
  <c r="F152" i="1"/>
  <c r="F153" i="1"/>
  <c r="F154" i="1"/>
  <c r="F157" i="1"/>
  <c r="F159" i="1"/>
  <c r="F162" i="1"/>
  <c r="G96" i="1"/>
  <c r="G102" i="1"/>
  <c r="G103" i="1"/>
  <c r="G104" i="1"/>
  <c r="G105" i="1"/>
  <c r="G110" i="1"/>
  <c r="G112" i="1"/>
  <c r="G114" i="1"/>
  <c r="G115" i="1"/>
  <c r="G118" i="1"/>
  <c r="G119" i="1"/>
  <c r="G120" i="1"/>
  <c r="G121" i="1"/>
  <c r="G125" i="1"/>
  <c r="G126" i="1"/>
  <c r="G128" i="1"/>
  <c r="F96" i="1"/>
  <c r="F102" i="1"/>
  <c r="F103" i="1"/>
  <c r="F104" i="1"/>
  <c r="F105" i="1"/>
  <c r="F110" i="1"/>
  <c r="F112" i="1"/>
  <c r="F114" i="1"/>
  <c r="F115" i="1"/>
  <c r="F118" i="1"/>
  <c r="F119" i="1"/>
  <c r="F120" i="1"/>
  <c r="F121" i="1"/>
  <c r="F125" i="1"/>
  <c r="F126" i="1"/>
  <c r="F128" i="1"/>
  <c r="G66" i="1"/>
  <c r="G68" i="1"/>
  <c r="G69" i="1"/>
  <c r="G72" i="1"/>
  <c r="G73" i="1"/>
  <c r="G75" i="1"/>
  <c r="G76" i="1"/>
  <c r="G77" i="1"/>
  <c r="G78" i="1"/>
  <c r="G82" i="1"/>
  <c r="G83" i="1"/>
  <c r="G85" i="1"/>
  <c r="G86" i="1"/>
  <c r="G87" i="1"/>
  <c r="G89" i="1"/>
  <c r="G90" i="1"/>
  <c r="G93" i="1"/>
  <c r="F66" i="1"/>
  <c r="F68" i="1"/>
  <c r="F69" i="1"/>
  <c r="F72" i="1"/>
  <c r="F73" i="1"/>
  <c r="F75" i="1"/>
  <c r="F76" i="1"/>
  <c r="F77" i="1"/>
  <c r="F78" i="1"/>
  <c r="F82" i="1"/>
  <c r="F83" i="1"/>
  <c r="F85" i="1"/>
  <c r="F86" i="1"/>
  <c r="F87" i="1"/>
  <c r="F89" i="1"/>
  <c r="F90" i="1"/>
  <c r="F93" i="1"/>
  <c r="F46" i="1"/>
  <c r="F47" i="1"/>
  <c r="F48" i="1"/>
  <c r="F49" i="1"/>
  <c r="F50" i="1"/>
  <c r="F52" i="1"/>
  <c r="F53" i="1"/>
  <c r="F55" i="1"/>
  <c r="F56" i="1"/>
  <c r="F58" i="1"/>
  <c r="F59" i="1"/>
  <c r="F64" i="1"/>
  <c r="G46" i="1"/>
  <c r="G47" i="1"/>
  <c r="G48" i="1"/>
  <c r="G49" i="1"/>
  <c r="G50" i="1"/>
  <c r="G52" i="1"/>
  <c r="G53" i="1"/>
  <c r="G55" i="1"/>
  <c r="G56" i="1"/>
  <c r="G58" i="1"/>
  <c r="G59" i="1"/>
  <c r="F45" i="1"/>
  <c r="G45" i="1" l="1"/>
  <c r="G154" i="1"/>
  <c r="E680" i="1" l="1"/>
  <c r="F680" i="1" s="1"/>
  <c r="E679" i="1" l="1"/>
  <c r="F763" i="1"/>
  <c r="F814" i="1"/>
  <c r="F811" i="1"/>
  <c r="F821" i="1"/>
  <c r="F679" i="1" l="1"/>
  <c r="F757" i="1"/>
  <c r="F758" i="1"/>
  <c r="E688" i="1"/>
  <c r="F688" i="1" s="1"/>
  <c r="E637" i="1"/>
  <c r="F637" i="1" s="1"/>
  <c r="E605" i="1"/>
  <c r="F566" i="1"/>
  <c r="F556" i="1"/>
  <c r="F561" i="1"/>
  <c r="E526" i="1"/>
  <c r="F526" i="1" s="1"/>
  <c r="F504" i="1"/>
  <c r="E497" i="1"/>
  <c r="F497" i="1" s="1"/>
  <c r="G263" i="1"/>
  <c r="E275" i="1"/>
  <c r="G275" i="1" s="1"/>
  <c r="E258" i="1"/>
  <c r="F605" i="1" l="1"/>
  <c r="E604" i="1"/>
  <c r="E603" i="1" s="1"/>
  <c r="E602" i="1" s="1"/>
  <c r="F575" i="1"/>
  <c r="E574" i="1"/>
  <c r="E544" i="1" s="1"/>
  <c r="E543" i="1" s="1"/>
  <c r="E542" i="1" s="1"/>
  <c r="E492" i="1"/>
  <c r="E488" i="1" s="1"/>
  <c r="E487" i="1" s="1"/>
  <c r="E486" i="1" s="1"/>
  <c r="E482" i="1" s="1"/>
  <c r="F545" i="1"/>
  <c r="F552" i="1"/>
  <c r="F494" i="1"/>
  <c r="F258" i="1"/>
  <c r="G258" i="1"/>
  <c r="E636" i="1"/>
  <c r="F636" i="1" s="1"/>
  <c r="E687" i="1"/>
  <c r="F687" i="1" s="1"/>
  <c r="F697" i="1"/>
  <c r="F682" i="1"/>
  <c r="E407" i="1"/>
  <c r="E448" i="1"/>
  <c r="E289" i="1"/>
  <c r="F604" i="1" l="1"/>
  <c r="F574" i="1"/>
  <c r="F756" i="1"/>
  <c r="F492" i="1"/>
  <c r="G332" i="1"/>
  <c r="F332" i="1"/>
  <c r="G290" i="1"/>
  <c r="F290" i="1"/>
  <c r="G346" i="1"/>
  <c r="F346" i="1"/>
  <c r="G448" i="1"/>
  <c r="F448" i="1"/>
  <c r="F407" i="1"/>
  <c r="G407" i="1"/>
  <c r="E635" i="1"/>
  <c r="F635" i="1" s="1"/>
  <c r="F603" i="1"/>
  <c r="E694" i="1"/>
  <c r="E686" i="1"/>
  <c r="F686" i="1" s="1"/>
  <c r="E280" i="1"/>
  <c r="E251" i="1"/>
  <c r="G84" i="1"/>
  <c r="G60" i="1"/>
  <c r="F755" i="1" l="1"/>
  <c r="E693" i="1"/>
  <c r="F693" i="1" s="1"/>
  <c r="F694" i="1"/>
  <c r="G251" i="1"/>
  <c r="F251" i="1"/>
  <c r="G280" i="1"/>
  <c r="F331" i="1"/>
  <c r="G331" i="1"/>
  <c r="F67" i="1"/>
  <c r="G67" i="1"/>
  <c r="F488" i="1"/>
  <c r="F602" i="1"/>
  <c r="E634" i="1"/>
  <c r="F634" i="1" s="1"/>
  <c r="E685" i="1"/>
  <c r="C74" i="1"/>
  <c r="F685" i="1" l="1"/>
  <c r="F487" i="1"/>
  <c r="E65" i="1" l="1"/>
  <c r="E57" i="1" s="1"/>
  <c r="G65" i="1" l="1"/>
  <c r="F65" i="1"/>
  <c r="E303" i="1"/>
  <c r="G289" i="1" l="1"/>
  <c r="F294" i="1"/>
  <c r="G294" i="1"/>
  <c r="F303" i="1"/>
  <c r="G303" i="1"/>
  <c r="G57" i="1"/>
  <c r="F57" i="1"/>
  <c r="E411" i="1"/>
  <c r="G411" i="1" s="1"/>
  <c r="E404" i="1"/>
  <c r="E366" i="1"/>
  <c r="F404" i="1" l="1"/>
  <c r="G404" i="1"/>
  <c r="E365" i="1"/>
  <c r="F366" i="1"/>
  <c r="G366" i="1"/>
  <c r="F241" i="1" l="1"/>
  <c r="G241" i="1"/>
  <c r="F365" i="1"/>
  <c r="G365" i="1"/>
  <c r="E151" i="1" l="1"/>
  <c r="F151" i="1" s="1"/>
  <c r="E104" i="1"/>
  <c r="G151" i="1" l="1"/>
  <c r="E103" i="1"/>
  <c r="E184" i="1"/>
  <c r="F184" i="1" s="1"/>
  <c r="E95" i="1"/>
  <c r="E94" i="1" s="1"/>
  <c r="G94" i="1" l="1"/>
  <c r="F94" i="1"/>
  <c r="F88" i="1"/>
  <c r="G88" i="1"/>
  <c r="F95" i="1"/>
  <c r="G95" i="1"/>
  <c r="E181" i="1"/>
  <c r="F181" i="1" l="1"/>
  <c r="G181" i="1"/>
  <c r="D24" i="1"/>
  <c r="G272" i="1" l="1"/>
  <c r="E286" i="1"/>
  <c r="F280" i="1"/>
  <c r="E305" i="1"/>
  <c r="E301" i="1"/>
  <c r="E298" i="1" s="1"/>
  <c r="E255" i="1"/>
  <c r="F255" i="1" s="1"/>
  <c r="E257" i="1"/>
  <c r="E406" i="1"/>
  <c r="F345" i="1"/>
  <c r="E391" i="1"/>
  <c r="C199" i="1"/>
  <c r="F199" i="1" s="1"/>
  <c r="F193" i="1"/>
  <c r="E101" i="1"/>
  <c r="C81" i="1"/>
  <c r="C54" i="1"/>
  <c r="E187" i="1"/>
  <c r="E164" i="1"/>
  <c r="E141" i="1"/>
  <c r="G141" i="1" s="1"/>
  <c r="G130" i="1"/>
  <c r="G122" i="1"/>
  <c r="E117" i="1"/>
  <c r="G81" i="1"/>
  <c r="F828" i="1"/>
  <c r="E435" i="1"/>
  <c r="E434" i="1" s="1"/>
  <c r="E429" i="1"/>
  <c r="E428" i="1" s="1"/>
  <c r="E426" i="1"/>
  <c r="F275" i="1"/>
  <c r="C301" i="1"/>
  <c r="F301" i="1" s="1"/>
  <c r="D301" i="1"/>
  <c r="E157" i="1"/>
  <c r="E447" i="1"/>
  <c r="E421" i="1"/>
  <c r="F421" i="1" s="1"/>
  <c r="E418" i="1"/>
  <c r="E415" i="1"/>
  <c r="E402" i="1"/>
  <c r="E399" i="1"/>
  <c r="E383" i="1"/>
  <c r="E380" i="1"/>
  <c r="E378" i="1"/>
  <c r="E375" i="1"/>
  <c r="E372" i="1"/>
  <c r="E343" i="1"/>
  <c r="E248" i="1"/>
  <c r="E240" i="1"/>
  <c r="F263" i="1"/>
  <c r="E199" i="1"/>
  <c r="G199" i="1" s="1"/>
  <c r="E176" i="1"/>
  <c r="E172" i="1"/>
  <c r="F664" i="1"/>
  <c r="E178" i="1"/>
  <c r="C84" i="1"/>
  <c r="F84" i="1" s="1"/>
  <c r="G301" i="1" l="1"/>
  <c r="D298" i="1"/>
  <c r="D261" i="1" s="1"/>
  <c r="G178" i="1"/>
  <c r="F178" i="1"/>
  <c r="F272" i="1"/>
  <c r="G286" i="1"/>
  <c r="E279" i="1"/>
  <c r="G298" i="1"/>
  <c r="F645" i="1"/>
  <c r="G305" i="1"/>
  <c r="G345" i="1"/>
  <c r="G421" i="1"/>
  <c r="E371" i="1"/>
  <c r="G372" i="1"/>
  <c r="F372" i="1"/>
  <c r="G399" i="1"/>
  <c r="F286" i="1"/>
  <c r="E342" i="1"/>
  <c r="G343" i="1"/>
  <c r="F343" i="1"/>
  <c r="G380" i="1"/>
  <c r="F380" i="1"/>
  <c r="E414" i="1"/>
  <c r="F415" i="1"/>
  <c r="G415" i="1"/>
  <c r="G447" i="1"/>
  <c r="F447" i="1"/>
  <c r="G426" i="1"/>
  <c r="F426" i="1"/>
  <c r="F257" i="1"/>
  <c r="G257" i="1"/>
  <c r="F429" i="1"/>
  <c r="G429" i="1"/>
  <c r="F240" i="1"/>
  <c r="G240" i="1"/>
  <c r="E374" i="1"/>
  <c r="F375" i="1"/>
  <c r="G375" i="1"/>
  <c r="E398" i="1"/>
  <c r="F398" i="1" s="1"/>
  <c r="F399" i="1"/>
  <c r="F305" i="1"/>
  <c r="F306" i="1"/>
  <c r="G435" i="1"/>
  <c r="F435" i="1"/>
  <c r="E382" i="1"/>
  <c r="F383" i="1"/>
  <c r="G383" i="1"/>
  <c r="E417" i="1"/>
  <c r="F418" i="1"/>
  <c r="G418" i="1"/>
  <c r="F391" i="1"/>
  <c r="G391" i="1"/>
  <c r="E247" i="1"/>
  <c r="G248" i="1"/>
  <c r="F248" i="1"/>
  <c r="F378" i="1"/>
  <c r="G378" i="1"/>
  <c r="E401" i="1"/>
  <c r="G402" i="1"/>
  <c r="F402" i="1"/>
  <c r="E438" i="1"/>
  <c r="G439" i="1"/>
  <c r="F439" i="1"/>
  <c r="G255" i="1"/>
  <c r="F406" i="1"/>
  <c r="G406" i="1"/>
  <c r="F164" i="1"/>
  <c r="E160" i="1"/>
  <c r="G160" i="1" s="1"/>
  <c r="G164" i="1"/>
  <c r="F172" i="1"/>
  <c r="G172" i="1"/>
  <c r="G187" i="1"/>
  <c r="F187" i="1"/>
  <c r="F130" i="1"/>
  <c r="F141" i="1"/>
  <c r="F101" i="1"/>
  <c r="G101" i="1"/>
  <c r="F117" i="1"/>
  <c r="G117" i="1"/>
  <c r="F122" i="1"/>
  <c r="C79" i="1"/>
  <c r="F81" i="1"/>
  <c r="E388" i="1"/>
  <c r="E100" i="1"/>
  <c r="E420" i="1"/>
  <c r="G22" i="1"/>
  <c r="E262" i="1"/>
  <c r="F298" i="1"/>
  <c r="F289" i="1"/>
  <c r="E254" i="1"/>
  <c r="E154" i="1"/>
  <c r="E425" i="1"/>
  <c r="E377" i="1"/>
  <c r="E250" i="1"/>
  <c r="E186" i="1"/>
  <c r="E171" i="1"/>
  <c r="F613" i="1"/>
  <c r="F599" i="1"/>
  <c r="E734" i="1"/>
  <c r="F734" i="1" s="1"/>
  <c r="F708" i="1"/>
  <c r="F509" i="1"/>
  <c r="E330" i="1" l="1"/>
  <c r="F279" i="1"/>
  <c r="G279" i="1"/>
  <c r="F254" i="1"/>
  <c r="F425" i="1"/>
  <c r="G425" i="1"/>
  <c r="G420" i="1"/>
  <c r="F420" i="1"/>
  <c r="F428" i="1"/>
  <c r="G428" i="1"/>
  <c r="F374" i="1"/>
  <c r="G374" i="1"/>
  <c r="F414" i="1"/>
  <c r="G414" i="1"/>
  <c r="G398" i="1"/>
  <c r="G434" i="1"/>
  <c r="F434" i="1"/>
  <c r="G342" i="1"/>
  <c r="F342" i="1"/>
  <c r="F250" i="1"/>
  <c r="G250" i="1"/>
  <c r="F438" i="1"/>
  <c r="G438" i="1"/>
  <c r="G247" i="1"/>
  <c r="F247" i="1"/>
  <c r="F382" i="1"/>
  <c r="G382" i="1"/>
  <c r="F401" i="1"/>
  <c r="G401" i="1"/>
  <c r="G377" i="1"/>
  <c r="F377" i="1"/>
  <c r="G388" i="1"/>
  <c r="F388" i="1"/>
  <c r="G254" i="1"/>
  <c r="G417" i="1"/>
  <c r="F417" i="1"/>
  <c r="G371" i="1"/>
  <c r="F371" i="1"/>
  <c r="E261" i="1"/>
  <c r="G261" i="1" s="1"/>
  <c r="G262" i="1"/>
  <c r="F262" i="1"/>
  <c r="F171" i="1"/>
  <c r="G171" i="1"/>
  <c r="G186" i="1"/>
  <c r="F186" i="1"/>
  <c r="F100" i="1"/>
  <c r="G100" i="1"/>
  <c r="E99" i="1"/>
  <c r="E16" i="1" s="1"/>
  <c r="F16" i="1" s="1"/>
  <c r="E707" i="1"/>
  <c r="F22" i="1"/>
  <c r="G23" i="1"/>
  <c r="F23" i="1"/>
  <c r="E239" i="1"/>
  <c r="F786" i="1"/>
  <c r="E733" i="1"/>
  <c r="E732" i="1" s="1"/>
  <c r="E673" i="1"/>
  <c r="F673" i="1" s="1"/>
  <c r="E729" i="1"/>
  <c r="F729" i="1" s="1"/>
  <c r="C71" i="1"/>
  <c r="E71" i="1"/>
  <c r="G71" i="1" l="1"/>
  <c r="E70" i="1"/>
  <c r="E310" i="1"/>
  <c r="F707" i="1"/>
  <c r="E706" i="1"/>
  <c r="F706" i="1" s="1"/>
  <c r="E731" i="1"/>
  <c r="F733" i="1"/>
  <c r="F239" i="1"/>
  <c r="G239" i="1"/>
  <c r="F330" i="1"/>
  <c r="G330" i="1"/>
  <c r="F261" i="1"/>
  <c r="F160" i="1"/>
  <c r="F99" i="1"/>
  <c r="G99" i="1"/>
  <c r="F71" i="1"/>
  <c r="G16" i="1"/>
  <c r="E705" i="1"/>
  <c r="E598" i="1"/>
  <c r="F598" i="1" s="1"/>
  <c r="E728" i="1"/>
  <c r="F728" i="1" s="1"/>
  <c r="F60" i="1"/>
  <c r="F705" i="1" l="1"/>
  <c r="E704" i="1"/>
  <c r="F486" i="1"/>
  <c r="F731" i="1"/>
  <c r="F732" i="1"/>
  <c r="E597" i="1"/>
  <c r="E582" i="1" s="1"/>
  <c r="E536" i="1" s="1"/>
  <c r="E467" i="1" s="1"/>
  <c r="E672" i="1"/>
  <c r="F672" i="1" s="1"/>
  <c r="E727" i="1"/>
  <c r="F727" i="1" s="1"/>
  <c r="C70" i="1"/>
  <c r="E24" i="1"/>
  <c r="C24" i="1"/>
  <c r="E202" i="1"/>
  <c r="E111" i="1"/>
  <c r="E109" i="1"/>
  <c r="F704" i="1" l="1"/>
  <c r="E472" i="1"/>
  <c r="F472" i="1" s="1"/>
  <c r="F597" i="1"/>
  <c r="F582" i="1"/>
  <c r="F484" i="1"/>
  <c r="F483" i="1"/>
  <c r="F485" i="1"/>
  <c r="F202" i="1"/>
  <c r="G202" i="1"/>
  <c r="G111" i="1"/>
  <c r="F111" i="1"/>
  <c r="F109" i="1"/>
  <c r="G109" i="1"/>
  <c r="E671" i="1"/>
  <c r="F671" i="1" s="1"/>
  <c r="G24" i="1"/>
  <c r="F24" i="1"/>
  <c r="E726" i="1"/>
  <c r="E201" i="1"/>
  <c r="E168" i="1"/>
  <c r="F726" i="1" l="1"/>
  <c r="E725" i="1"/>
  <c r="E721" i="1" s="1"/>
  <c r="E473" i="1" s="1"/>
  <c r="F201" i="1"/>
  <c r="G201" i="1"/>
  <c r="E180" i="1"/>
  <c r="F168" i="1"/>
  <c r="G168" i="1"/>
  <c r="F113" i="1"/>
  <c r="G113" i="1"/>
  <c r="E167" i="1"/>
  <c r="E670" i="1"/>
  <c r="F670" i="1" s="1"/>
  <c r="E116" i="1"/>
  <c r="E108" i="1"/>
  <c r="E148" i="1"/>
  <c r="G148" i="1" s="1"/>
  <c r="E722" i="1" l="1"/>
  <c r="F180" i="1"/>
  <c r="E18" i="1"/>
  <c r="F725" i="1"/>
  <c r="F465" i="1"/>
  <c r="F466" i="1"/>
  <c r="F482" i="1"/>
  <c r="G180" i="1"/>
  <c r="F167" i="1"/>
  <c r="G167" i="1"/>
  <c r="F148" i="1"/>
  <c r="F116" i="1"/>
  <c r="G116" i="1"/>
  <c r="F108" i="1"/>
  <c r="G108" i="1"/>
  <c r="E669" i="1"/>
  <c r="E107" i="1"/>
  <c r="E644" i="1" l="1"/>
  <c r="E470" i="1" s="1"/>
  <c r="E643" i="1"/>
  <c r="E469" i="1" s="1"/>
  <c r="E44" i="1"/>
  <c r="E17" i="1"/>
  <c r="F17" i="1" s="1"/>
  <c r="E106" i="1"/>
  <c r="F669" i="1"/>
  <c r="F721" i="1"/>
  <c r="F722" i="1"/>
  <c r="G107" i="1"/>
  <c r="F107" i="1"/>
  <c r="G74" i="1"/>
  <c r="F74" i="1"/>
  <c r="G54" i="1"/>
  <c r="F54" i="1"/>
  <c r="G51" i="1"/>
  <c r="F51" i="1"/>
  <c r="G44" i="1" l="1"/>
  <c r="E43" i="1"/>
  <c r="E42" i="1" s="1"/>
  <c r="G17" i="1"/>
  <c r="F473" i="1"/>
  <c r="G106" i="1"/>
  <c r="F106" i="1"/>
  <c r="G70" i="1"/>
  <c r="F70" i="1"/>
  <c r="G79" i="1"/>
  <c r="F79" i="1"/>
  <c r="F44" i="1"/>
  <c r="G42" i="1" l="1"/>
  <c r="G43" i="1"/>
  <c r="E15" i="1"/>
  <c r="E19" i="1" s="1"/>
  <c r="F43" i="1"/>
  <c r="G18" i="1"/>
  <c r="F18" i="1"/>
  <c r="F42" i="1" l="1"/>
  <c r="G15" i="1"/>
  <c r="G19" i="1"/>
  <c r="F19" i="1"/>
  <c r="F15" i="1"/>
  <c r="F555" i="1" l="1"/>
  <c r="F544" i="1" l="1"/>
  <c r="F543" i="1"/>
  <c r="E690" i="1"/>
  <c r="F536" i="1" l="1"/>
  <c r="F690" i="1"/>
  <c r="E678" i="1"/>
  <c r="F678" i="1" s="1"/>
  <c r="F537" i="1"/>
  <c r="F542" i="1" l="1"/>
  <c r="F467" i="1"/>
  <c r="F468" i="1"/>
  <c r="F788" i="1" l="1"/>
  <c r="F784" i="1" l="1"/>
  <c r="F785" i="1"/>
  <c r="F783" i="1" l="1"/>
  <c r="E747" i="1" l="1"/>
  <c r="F754" i="1"/>
  <c r="E474" i="1" l="1"/>
  <c r="E464" i="1" s="1"/>
  <c r="E481" i="1"/>
  <c r="F747" i="1"/>
  <c r="F751" i="1"/>
  <c r="E748" i="1"/>
  <c r="E475" i="1" l="1"/>
  <c r="F748" i="1"/>
  <c r="F475" i="1" l="1"/>
  <c r="F474" i="1"/>
  <c r="F644" i="1"/>
  <c r="F643" i="1"/>
  <c r="F470" i="1"/>
  <c r="F481" i="1" l="1"/>
  <c r="F469" i="1" l="1"/>
  <c r="F464" i="1"/>
</calcChain>
</file>

<file path=xl/sharedStrings.xml><?xml version="1.0" encoding="utf-8"?>
<sst xmlns="http://schemas.openxmlformats.org/spreadsheetml/2006/main" count="1031" uniqueCount="469">
  <si>
    <t xml:space="preserve">     I. OPĆI DIO</t>
  </si>
  <si>
    <t>Članak 1.</t>
  </si>
  <si>
    <t>Izvršenje za</t>
  </si>
  <si>
    <t>Indeks</t>
  </si>
  <si>
    <t>Prihodi poslovanja</t>
  </si>
  <si>
    <t>Prihodi od prodaje nefinancijske imovine</t>
  </si>
  <si>
    <t>Rashodi poslovanja</t>
  </si>
  <si>
    <t>Rashodi za nabavu nefinancijske imovine</t>
  </si>
  <si>
    <t>RAZLIKA VIŠAK/MANJAK</t>
  </si>
  <si>
    <t>Primici od financijske imovine i zaduživanja</t>
  </si>
  <si>
    <t>Izdaci za financijsku imovinu i otplate zajmova</t>
  </si>
  <si>
    <t>NETO ZADUŽIVANJE / FINANCIRANJE</t>
  </si>
  <si>
    <t>Članak 2.</t>
  </si>
  <si>
    <t>Razred, skupina, podskup. i odjeljak</t>
  </si>
  <si>
    <t>Naziv računa prihoda i rashoda ekonomske klasifikacije</t>
  </si>
  <si>
    <t>Prihodi od poreza</t>
  </si>
  <si>
    <t>Porez i prirez na dohodak</t>
  </si>
  <si>
    <t>Porez i prirez na dohodak od nesam. rada</t>
  </si>
  <si>
    <t>Porez i prirez na dohodak od sam. djel.</t>
  </si>
  <si>
    <t>Porez i prirez na dohodak od imov. i imov. prav</t>
  </si>
  <si>
    <t>Povrat poreza i prireza na doh. po god. prijavi</t>
  </si>
  <si>
    <t>Porezi na imovinu</t>
  </si>
  <si>
    <t>Stalni porezi na nepokretnu imovinu</t>
  </si>
  <si>
    <t>Povremeni porezi na imovinu</t>
  </si>
  <si>
    <t>Porezi na robu i usluge</t>
  </si>
  <si>
    <t>Porezi na promet</t>
  </si>
  <si>
    <t>Porez na korištenje dobara ili izvođenje aktiv.</t>
  </si>
  <si>
    <t>Pomoći iz inozemstva i od subjek. unutar op. p</t>
  </si>
  <si>
    <t>Pomoći iz proračuna</t>
  </si>
  <si>
    <t>Kapitalne pomoći iz proračuna</t>
  </si>
  <si>
    <t>Pomoći od izvanproračunskih korisnika</t>
  </si>
  <si>
    <t>Tekuće pomoći od izvanproračunskih korisnika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</si>
  <si>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</si>
  <si>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</si>
  <si>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</si>
  <si>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</si>
  <si>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</si>
  <si>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</si>
  <si>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</si>
  <si>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</si>
  <si>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</t>
  </si>
  <si>
    <t>pristojbi po posebnim propisima i naknada</t>
  </si>
  <si>
    <t>Upravne i administrativne pristojbe</t>
  </si>
  <si>
    <t>Županijske gradske i općinske pristojbe i naknade</t>
  </si>
  <si>
    <t>Prihodi po posebnim propisima</t>
  </si>
  <si>
    <t>Doprinosi za šume</t>
  </si>
  <si>
    <t>Ostali nespomenuti prihodi</t>
  </si>
  <si>
    <t>Komunalni doprinosi i naknade</t>
  </si>
  <si>
    <t>Komunalni doprinosi</t>
  </si>
  <si>
    <t>Komunalne naknade</t>
  </si>
  <si>
    <t>Kamate na oročena sredstva i depozite po viđ.</t>
  </si>
  <si>
    <t>SVEUKUPNO PRIHODI I PRIMICI</t>
  </si>
  <si>
    <t xml:space="preserve"> RAČUN PRIHODA I RASHODA</t>
  </si>
  <si>
    <t xml:space="preserve"> VIŠAK/MANJAK PRIHODA I PRIMITAKA</t>
  </si>
  <si>
    <t>A.</t>
  </si>
  <si>
    <t>B.</t>
  </si>
  <si>
    <t>C.</t>
  </si>
  <si>
    <t>SVEUKUPNO RASHODI I IZDACI</t>
  </si>
  <si>
    <t>Rashodi za zaposlene</t>
  </si>
  <si>
    <t>Plaće</t>
  </si>
  <si>
    <t>Plaće za redovan rad</t>
  </si>
  <si>
    <t>Ostali rashodi za zaposlene</t>
  </si>
  <si>
    <t>Doprinosi na plaće</t>
  </si>
  <si>
    <t>Doprinos za obvezno zdravstveno osiguranje</t>
  </si>
  <si>
    <t>Doprinos za obv. osig. u slučaju nezaposlenosti</t>
  </si>
  <si>
    <t>Materijalni rashodi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</si>
  <si>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</si>
  <si>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</si>
  <si>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</si>
  <si>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</si>
  <si>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</si>
  <si>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</si>
  <si>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</si>
  <si>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</si>
  <si>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</si>
  <si>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</si>
  <si>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</si>
  <si>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</si>
  <si>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</si>
  <si>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</si>
  <si>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</si>
  <si>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Ostali nespomenuti rashodi poslovanja</t>
  </si>
  <si>
    <t>Naknade za rad pred. i izv. tijela pov. i sl.</t>
  </si>
  <si>
    <t>Premije osiguranja</t>
  </si>
  <si>
    <t>Reprezentacija</t>
  </si>
  <si>
    <t>Članarine i norme</t>
  </si>
  <si>
    <t>Financijski rashodi</t>
  </si>
  <si>
    <t>Ostali financijski rashodi</t>
  </si>
  <si>
    <t>Bankarske usluge i usluge platnog prometa</t>
  </si>
  <si>
    <t>Pomoći dane u inozemstvo i unutar općeg pr.</t>
  </si>
  <si>
    <t>Pomoći unutar općeg proračuna</t>
  </si>
  <si>
    <t>Tekuće pomoći unutar općeg proračuna</t>
  </si>
  <si>
    <t>Naknade građanima i kuć. na temelju osig i dr.nak</t>
  </si>
  <si>
    <t>Ostale naknade građanima i kuć.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</si>
  <si>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</si>
  <si>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</si>
  <si>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</si>
  <si>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</si>
  <si>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</si>
  <si>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Rashodi za nabavu proizv. dugotrajne imovine</t>
  </si>
  <si>
    <t>Građevinski objekti</t>
  </si>
  <si>
    <t>Postrojenja i oprema</t>
  </si>
  <si>
    <t>Uredska oprema i namještaj</t>
  </si>
  <si>
    <t>Uređaji, strojevi i oprema za ostale namjene</t>
  </si>
  <si>
    <t>Rashodi za dodatna ulaganja na nefin. Imovini</t>
  </si>
  <si>
    <t>Dodatna ulaganja na građevinskim objektima</t>
  </si>
  <si>
    <t>POSEBNI DIO</t>
  </si>
  <si>
    <t>II.</t>
  </si>
  <si>
    <t>Članak 3.</t>
  </si>
  <si>
    <t xml:space="preserve">     Tablica 1.: Rashodi i izdaci Proračuna po organizacijskoj klasifikaciji izvršeni su kako slijedi:</t>
  </si>
  <si>
    <t>UKUPNO RASHODI I IZDACI</t>
  </si>
  <si>
    <t>RAZDJEL 002 JEDINSTVENI UPRAVNI ODJEL</t>
  </si>
  <si>
    <t>RAZDJEL 001 PREDSTAVNIČKA I IZVRŠNA  TIJELA OPĆINE</t>
  </si>
  <si>
    <t>GLAVA 00101 OPĆINSKO VIJEĆE</t>
  </si>
  <si>
    <t>GLAVA 00201 JEDINSTVENI UPRAVNI ODJEL</t>
  </si>
  <si>
    <t>NAZIV RAZDJELA I GLAVE TE RAČUNA EKONOMSKE KLASIFIKACIJE</t>
  </si>
  <si>
    <t xml:space="preserve">Indeks 5/4*100   </t>
  </si>
  <si>
    <t>Rashodi za nabavu proizvedene dugotrajne imovine</t>
  </si>
  <si>
    <t>Usluge telefona, pošte, prijevoza</t>
  </si>
  <si>
    <t>Pomoći dane u inozemstvo i unutar općeg proračuna</t>
  </si>
  <si>
    <t>Ostale naknade građanima i kućanstvima iz proračuna</t>
  </si>
  <si>
    <t>PROGRAM 1001 RAD PREDSTAVNIČKIH I IZVRŠNIH TIJELA</t>
  </si>
  <si>
    <t>A100101 Redovna djelatnost</t>
  </si>
  <si>
    <t>Naknade za rad predstavničkih i izvršnih tijela pov. i slično</t>
  </si>
  <si>
    <t>Članarine</t>
  </si>
  <si>
    <t>A100201 Rad političkih stranaka</t>
  </si>
  <si>
    <t>PROGRAM 1003 FINANCIRANJE OSNOVNIH AKTIVNOSTI</t>
  </si>
  <si>
    <t>A100301 Redovni poslovi</t>
  </si>
  <si>
    <t xml:space="preserve"> Rashodi poslovanja</t>
  </si>
  <si>
    <t>Doprinos za zdravstveno osiguranje</t>
  </si>
  <si>
    <t>Doprinos za obvezno osiguranje u slučaju nezaposlenosti</t>
  </si>
  <si>
    <t>Naknade građanima i kućanstvima na temelju osig. i druge naknade</t>
  </si>
  <si>
    <t>Članak 4.</t>
  </si>
  <si>
    <t>Članak 5.</t>
  </si>
  <si>
    <t>Članak 6.</t>
  </si>
  <si>
    <t>RAČUN FINANCIRANJA</t>
  </si>
  <si>
    <t>RAČUN PRIHODA I RASHODA</t>
  </si>
  <si>
    <t xml:space="preserve"> RAČUN FINANCIRANJA</t>
  </si>
  <si>
    <t>Članak 7.</t>
  </si>
  <si>
    <t xml:space="preserve">Plan </t>
  </si>
  <si>
    <t>4/2*100</t>
  </si>
  <si>
    <t>4/3*100</t>
  </si>
  <si>
    <t>A100102 Izbori</t>
  </si>
  <si>
    <t>PROGRAM 1016 IZGRADNJA KOMUNALNE INFRASTRUKTURE</t>
  </si>
  <si>
    <t>Naknade građanima  i kućanstvma u novcu</t>
  </si>
  <si>
    <t>Pomoći proračunskim korisnicima drugih proračuna</t>
  </si>
  <si>
    <t>Tekuće pomoći prorač.korisnicima drugih proračuna</t>
  </si>
  <si>
    <t>Podskup. i odjeljak</t>
  </si>
  <si>
    <t>Tekuće pomoći proračunskim korisnicima drugih proračna</t>
  </si>
  <si>
    <t>Pomoći proračunskim korinsicima drugih proračuna</t>
  </si>
  <si>
    <t>RAZDJEL 003 DRUŠTVENE, SOCIJALNE I DRUGE DJELATNOSTI</t>
  </si>
  <si>
    <t>GLAVA 00301 DRUŠTVENE, SOCIJALNE I DRUGE DJELATNOSTI</t>
  </si>
  <si>
    <t>GLAVA 00302 SOCIJALNA SKRB</t>
  </si>
  <si>
    <t>GLAVA 00303 ZAŠTITA I SIGURNOST</t>
  </si>
  <si>
    <t>GLAVA 00304 OSTALE DRUŠTVENE DJELATNOSTI</t>
  </si>
  <si>
    <t>RAZDJEL 004 KOMUNALNO GOSPODARSTVO</t>
  </si>
  <si>
    <t>GLAVA 00401 KOMUNALNO GOSPODARSTVO</t>
  </si>
  <si>
    <t>PROGRAM 1014 ODRŽAVANJE KOMUNALNE INFRASTRUKTURE</t>
  </si>
  <si>
    <t>Prihodi vodnog gospodarstva</t>
  </si>
  <si>
    <t>Tablica 1.: Prihodi i rashodi prema ekonomskoj klasifikaciji izvršeni su kako slijedi:</t>
  </si>
  <si>
    <t>Tablica 2: Prihodi i rashodi prema izvorima financiranja izvršeni su kako slijedi:</t>
  </si>
  <si>
    <t>Tablica 3: Rashodi prema funkcijskoj klasifikaciji izvršeni su kao slijedi:</t>
  </si>
  <si>
    <t>OPĆI PRIHODI I PRIMICI</t>
  </si>
  <si>
    <t>01</t>
  </si>
  <si>
    <t>Pomoći od ino.i od sub.unutar općeg proračuna</t>
  </si>
  <si>
    <t>Prihodi od up.i adm.prist.po posebnim propisima i nak.</t>
  </si>
  <si>
    <t>05</t>
  </si>
  <si>
    <t>POMOĆI</t>
  </si>
  <si>
    <t>04</t>
  </si>
  <si>
    <t>PRIHODI ZA POSEBNE NAMJENE</t>
  </si>
  <si>
    <t>Pomoći dane u inozemstvo i unutar opć.proračuna</t>
  </si>
  <si>
    <t>Nak.građ.i kućanstvma na temelju os.i dr.naknade</t>
  </si>
  <si>
    <t>0111</t>
  </si>
  <si>
    <t>Izvršna i zakonodavna tijela</t>
  </si>
  <si>
    <t>0131</t>
  </si>
  <si>
    <t>Opće usluge vezane za službenike</t>
  </si>
  <si>
    <t>0432</t>
  </si>
  <si>
    <t>Nafta i prirodni plin</t>
  </si>
  <si>
    <t>0435</t>
  </si>
  <si>
    <t>0460</t>
  </si>
  <si>
    <t>Komunikacije</t>
  </si>
  <si>
    <t>0630</t>
  </si>
  <si>
    <t>Opskrba vodom</t>
  </si>
  <si>
    <t>0112</t>
  </si>
  <si>
    <t>Financijski i fiskalni poslovi</t>
  </si>
  <si>
    <t>0660</t>
  </si>
  <si>
    <t>Ras.vezani za stanovanje i kom.pog.koji nisu dr.svrst.</t>
  </si>
  <si>
    <t>0620</t>
  </si>
  <si>
    <t>Razvoj zajednice</t>
  </si>
  <si>
    <t>0911</t>
  </si>
  <si>
    <t>Predškolsko obrazovanje</t>
  </si>
  <si>
    <t>0912</t>
  </si>
  <si>
    <t>Osnovnoškolsko obrazovanje</t>
  </si>
  <si>
    <t>Naknade građanima i kućanst.na tem.osig.i dr.naknade</t>
  </si>
  <si>
    <t>1090</t>
  </si>
  <si>
    <t>Aktivnosti socijalne zaštite koje nisu drugdje svrstane</t>
  </si>
  <si>
    <t>0220</t>
  </si>
  <si>
    <t>Civilna obrana</t>
  </si>
  <si>
    <t>0320</t>
  </si>
  <si>
    <t>Usluge protupožarne zaštite</t>
  </si>
  <si>
    <t>0820</t>
  </si>
  <si>
    <t>Službe kulture</t>
  </si>
  <si>
    <t>0810</t>
  </si>
  <si>
    <t>Službe rekreacije i sporta</t>
  </si>
  <si>
    <t>0840</t>
  </si>
  <si>
    <t>Religijske i druge službe zajednice</t>
  </si>
  <si>
    <t>0451</t>
  </si>
  <si>
    <t>Cestovni promet</t>
  </si>
  <si>
    <t>0640</t>
  </si>
  <si>
    <t>Ulična rasvjeta</t>
  </si>
  <si>
    <t>Funkcijsk. klasifika., razred i skupina</t>
  </si>
  <si>
    <t xml:space="preserve">Izvršenje za </t>
  </si>
  <si>
    <t>Kapitalne pomoći</t>
  </si>
  <si>
    <t>Električna energija</t>
  </si>
  <si>
    <t>Umjetnička, literarna i znanstvena djela</t>
  </si>
  <si>
    <t>Rashodi za dodatna ulganja na nefinancijskoj imovini</t>
  </si>
  <si>
    <t>PROGRAM 1013 RAZVOJ CIVILNOG DRUŠTVA</t>
  </si>
  <si>
    <t>A101301 Ostale udruge, zajednice i društva</t>
  </si>
  <si>
    <t>Ostali građevinski objekti</t>
  </si>
  <si>
    <t>Kazne, penali i naknade štete</t>
  </si>
  <si>
    <t>Kap.pom.kr.i ost.fin.instit.te trgov.dr.u javnom sektoru</t>
  </si>
  <si>
    <t>Nematerijlna proizvedena imovina</t>
  </si>
  <si>
    <t>Nak.građ.i kućanstvima na temelju os.i dr.naknade</t>
  </si>
  <si>
    <t>Prihodi od prodaje proizvedene dugotrajne imovine</t>
  </si>
  <si>
    <t>Prihodi od prodaje građevinskih objekata</t>
  </si>
  <si>
    <t>Subvencije</t>
  </si>
  <si>
    <t>Subv.trg.dr.,zadr.,poljoprivr.obrt.izvan javnog sektora</t>
  </si>
  <si>
    <t>Subvencije poljoprivrednicima i obrtnicima</t>
  </si>
  <si>
    <t>07</t>
  </si>
  <si>
    <t>PRIHODI OD PRODAJE ILI ZAMJENE IMOVINE</t>
  </si>
  <si>
    <t>08</t>
  </si>
  <si>
    <t>PRIHODI OD ZADUŽIVANJA</t>
  </si>
  <si>
    <t>Primljene otplate glavnice danih zajmova</t>
  </si>
  <si>
    <t>Rashodi za dodatna ulaganja na građevinskim objekt.</t>
  </si>
  <si>
    <t>Izdaci za dane zajmove</t>
  </si>
  <si>
    <t>Rashodi za dodatna ulaganja na građevinskim objetima</t>
  </si>
  <si>
    <t>0860</t>
  </si>
  <si>
    <t>Rashodi za rekreaciju, kulturu i religiju koji nisu dr.sv.</t>
  </si>
  <si>
    <t>0950</t>
  </si>
  <si>
    <t>Obrazovaje koje se ne može definirati po stupnju</t>
  </si>
  <si>
    <t>Prmljene otplate glavnice danih zajmova</t>
  </si>
  <si>
    <t>Primici glavnice zajmova danih nepr.org,građ.i kućanst.</t>
  </si>
  <si>
    <t>Izdaci za dane zamoe nepr.org,građ.i kućanstvima</t>
  </si>
  <si>
    <t>GLAVA 00101 OPĆINSKO VIJEĆE I OPĆINSKI NAČELNIK</t>
  </si>
  <si>
    <t>PROGRAM 1005 PROSTORNO UREĐENJE I UNAPREĐENJE STANOVANJA</t>
  </si>
  <si>
    <t>K100502 Kupnja, opremanje i uređenje društvenih i drugih objekata</t>
  </si>
  <si>
    <t>PROGRAM 1007 OSNOVNOŠKOLSKO OBRAZOVANJE</t>
  </si>
  <si>
    <t>A100701 Osnovna škola</t>
  </si>
  <si>
    <t>A100801 Stipendije učenika i studenata</t>
  </si>
  <si>
    <t>PROGRAM 1008 SREDNJOŠKOLSKO I VISOKOŠKOLSKO OBRAZOVANJE</t>
  </si>
  <si>
    <t xml:space="preserve">Izdaci za dane zajmove nepr.org., građ.i kućanstvima </t>
  </si>
  <si>
    <t>PROGRAM 1009 SOCIJALNA SKRB</t>
  </si>
  <si>
    <t>A100901 Naknade za potpore građanima, kućanstvima i udrugama</t>
  </si>
  <si>
    <t>PROGRAM 1010 ORGANIZIRANJE I PROVOĐENJE ZAŠTITE I SPAŠAVANJA</t>
  </si>
  <si>
    <t>A101001 Civilna zaštita i HGSS</t>
  </si>
  <si>
    <t>A101002 Zaštita od požara</t>
  </si>
  <si>
    <t>PROGRAM 1011 PROMICANJE KULTURE</t>
  </si>
  <si>
    <t>A101101 Kultura</t>
  </si>
  <si>
    <t>PROGRAM 1012 RAZVOJ SPORTA I REKREACIJE</t>
  </si>
  <si>
    <t>A101201 Sport i rekreacija</t>
  </si>
  <si>
    <t>A101401 Održavanje groblja i javnih površina</t>
  </si>
  <si>
    <t>A101404 Ostali komunalni poslovi koji nisu drugdje svrstani</t>
  </si>
  <si>
    <t>A101501 Sistemska deratizacija</t>
  </si>
  <si>
    <t>K101601 Izgradnja nerazvrstanih cesta i uređenje parkirališta</t>
  </si>
  <si>
    <t>K101602 Izgradnja nogostupa</t>
  </si>
  <si>
    <t>Ostale naknade i pristojbe</t>
  </si>
  <si>
    <t>Povrati zajmova danih nepr.org.građ.i kućanstvima u tu.</t>
  </si>
  <si>
    <t>Dani zajmovi nepr.org, građ. I kućanstvima u tuzemst.</t>
  </si>
  <si>
    <t>Naknade za prijevoz, za rad na terenu i odvojen život</t>
  </si>
  <si>
    <t>Ostale naknade troškova zaposlenima</t>
  </si>
  <si>
    <t>Službena, radna i zaštitna odjeća i obuća</t>
  </si>
  <si>
    <t>Ostale usluge</t>
  </si>
  <si>
    <t>Pristojbe i naknade</t>
  </si>
  <si>
    <t>Kapitalne pomoći proračunskim korisnicima dr.pror.</t>
  </si>
  <si>
    <t>Ceste, željeznice i ostali prometni objekti</t>
  </si>
  <si>
    <t>Poslovni objekti</t>
  </si>
  <si>
    <t>Prihodi od prodaje neproizvedene dugotrajne imovine</t>
  </si>
  <si>
    <t>Prihodi od prodaje materijalne imovine</t>
  </si>
  <si>
    <t>Zemljište</t>
  </si>
  <si>
    <t>Naknade za prijevoz, za rad na terenu i odvojeni život</t>
  </si>
  <si>
    <t>Materijal i dijelovi za tekuće i investicijsko održavanje</t>
  </si>
  <si>
    <t>Pomoći iz drž. pror. temeljem prijenosa EU sredstava</t>
  </si>
  <si>
    <t>Tekuće pomoći temeljem prijenosa EU sredstava</t>
  </si>
  <si>
    <t>Kapitalne pomoći iz dr.pror. temeljem EU sredstava</t>
  </si>
  <si>
    <t>Materijalna imovina - prirodna bogatstva</t>
  </si>
  <si>
    <t>Nematerijalna imovina</t>
  </si>
  <si>
    <t>Ostala nematerijalna imovina</t>
  </si>
  <si>
    <t>Prihodi od prodaje neproizvedene dugotrane imovine</t>
  </si>
  <si>
    <t>Rashodi za nabavu neproizvedene dugotrajne imovine</t>
  </si>
  <si>
    <t>Rashodi za nabavu prizvedene dugotrajne imovine</t>
  </si>
  <si>
    <t>Plaće (Bruto)</t>
  </si>
  <si>
    <t>Materijalna imovina-prirodna bogatstva</t>
  </si>
  <si>
    <t>K100506 Planovi, strategije, osnivački ulozi i ostalo</t>
  </si>
  <si>
    <t>Nematerijalna proizvedena imovina</t>
  </si>
  <si>
    <t>A100902 Socijalno humanitarne udruge i programi</t>
  </si>
  <si>
    <t>K101604 Modernizacija javne rasvjete</t>
  </si>
  <si>
    <t>PRIHODI OD PRODAJE ILI ZAMJENE NEFINANCIJSKE IMOVINE</t>
  </si>
  <si>
    <t>Naknade za priključak</t>
  </si>
  <si>
    <t>Zatezne kamate</t>
  </si>
  <si>
    <t>Ostale kazne</t>
  </si>
  <si>
    <t>Kazne i upravne mjere</t>
  </si>
  <si>
    <t>RAZDJEL 001 PREDSTAVNIČKIH I IZVRŠNA TIJELA OPĆINE</t>
  </si>
  <si>
    <t>Tekuće pomoći proračunskim korisnicima drugih proračuna</t>
  </si>
  <si>
    <t>Kazne, upravne mjere i ostali ptihodi</t>
  </si>
  <si>
    <t>Porez i prirez na dohodak od kapitala</t>
  </si>
  <si>
    <t>K100505 Uređenje sportskih terena i objekata u Koprivničkom Ivancu</t>
  </si>
  <si>
    <t>2019. godinu</t>
  </si>
  <si>
    <t>Naknade troškova osobama izvan radnog odnosa</t>
  </si>
  <si>
    <t>Izdaci za dionice i udjele uglavnici</t>
  </si>
  <si>
    <t>Rashodi za dodatna ulaganja u nefinancijskoj imov.</t>
  </si>
  <si>
    <t>Ostale naknade građanima i kućanstvima iz pror.</t>
  </si>
  <si>
    <t>Izdaci za dionice i udjele u glavnici</t>
  </si>
  <si>
    <t>Dionice i udjeli u glavnici trg. društ. u javnom sektoru</t>
  </si>
  <si>
    <t>Dionice i udjeli u glavnici trg. društ.u javnom sektoru</t>
  </si>
  <si>
    <t>Tekuće donacije udrugama i političkim strankama</t>
  </si>
  <si>
    <t xml:space="preserve">K100501 Otkup zamljišta </t>
  </si>
  <si>
    <t>NAMJENSKI PRIMICI</t>
  </si>
  <si>
    <t>Gospodarenje otpadom</t>
  </si>
  <si>
    <t>3</t>
  </si>
  <si>
    <t>38</t>
  </si>
  <si>
    <t>A100103 Akcija Otpad pametno odvoji- dobre navike osvoji</t>
  </si>
  <si>
    <t>A100104 Projekt Europa za građane</t>
  </si>
  <si>
    <t xml:space="preserve">PROGRAM 1002 PROGRAM POLITIČKIH STRANAKA </t>
  </si>
  <si>
    <t>K100503 Uređenje centra Koprivničkog Ivanca</t>
  </si>
  <si>
    <t>K100504 Uređenje kurije</t>
  </si>
  <si>
    <t>Rashodi za nabavu nefinanijske imovine</t>
  </si>
  <si>
    <t>K100507 Kupnja udjela GKP Komunalac</t>
  </si>
  <si>
    <t xml:space="preserve">Izdaci za financijsku imovinu i otplate zajmova </t>
  </si>
  <si>
    <t xml:space="preserve">Dionice i udjeli u glavnici trg. duštava u javnom sektoru </t>
  </si>
  <si>
    <t>K100508 Dokumentacija za kanalizaciju Pustakovec</t>
  </si>
  <si>
    <t>PROGRAM 1006 PREDŠKOLSKO OBRAZOVANJE</t>
  </si>
  <si>
    <t>A100601 Dječji vrtić Vrapčić</t>
  </si>
  <si>
    <t>Naknade građanima ikućanstvima na temelju osig. I druge nak.</t>
  </si>
  <si>
    <t>Ostale nakande građanima i kućanstvima iz proračuna</t>
  </si>
  <si>
    <t>Građanski objekti</t>
  </si>
  <si>
    <t>Kapitalne pomoći unutar općeg proračuna</t>
  </si>
  <si>
    <t>Pomoći proračunskim korisniima drugih proračuna</t>
  </si>
  <si>
    <t>Dani zajmovi neprofitnim oganizacijama, građanima i kuća.</t>
  </si>
  <si>
    <t>A100903 Projekt zaposli pa pomozi</t>
  </si>
  <si>
    <t>Doprinos za zadravstveno osiguranje</t>
  </si>
  <si>
    <t>Doprinosi za obvezno osiguranje u slučaju nezaposlenosti</t>
  </si>
  <si>
    <t>Oprema za održavanaje i zaštitu</t>
  </si>
  <si>
    <t>Rashodi za meterijal i energiju</t>
  </si>
  <si>
    <t>Pomoći dane u inozemstvu i unutar općeg proračuna</t>
  </si>
  <si>
    <t>PROGRAM 1015 UNAPRĐENJE POLJOPRIVREDE I ZAŠTITA ZDRAVLJA</t>
  </si>
  <si>
    <t>K101603 Kupnja opreme</t>
  </si>
  <si>
    <t>Pomoći od institucija i tijela EU</t>
  </si>
  <si>
    <t>Tekuće pomoći od institucija i tijela EU</t>
  </si>
  <si>
    <t>Oprema za održavanje i zaštitu</t>
  </si>
  <si>
    <t xml:space="preserve">Ugovori o djelu </t>
  </si>
  <si>
    <t>Autobusna nadstešnica</t>
  </si>
  <si>
    <t>Iznošenje i odvoz smeća</t>
  </si>
  <si>
    <t>Veterinarske usluge</t>
  </si>
  <si>
    <t>Indeks 5/3 x 100</t>
  </si>
  <si>
    <t>Indeks 5/4 x 100</t>
  </si>
  <si>
    <t>Tekuće pomoći iz proračuna</t>
  </si>
  <si>
    <t>Kazne, upravne mjere i ostali prihodi</t>
  </si>
  <si>
    <t>Materijal i dijelovi za tekuće i inv. održavanje</t>
  </si>
  <si>
    <t>BROJČANA OZNAKA I NAZIV RAZDJELA I GLAVE</t>
  </si>
  <si>
    <t>Indeks 3/2*100</t>
  </si>
  <si>
    <t>PRIHOD OD PRODAJE ILI ZAMJENE NEFINANCIJSKE IMOVINE</t>
  </si>
  <si>
    <t>prenesena dobit iz prethodnih godina</t>
  </si>
  <si>
    <t>dobit/gubitak za prijenos</t>
  </si>
  <si>
    <t>dobit/gubitak tekuće godine</t>
  </si>
  <si>
    <t>razlika između primitaka i izdataka</t>
  </si>
  <si>
    <t>0133</t>
  </si>
  <si>
    <t>Ostale opće usluge</t>
  </si>
  <si>
    <t>0160</t>
  </si>
  <si>
    <t>Opće javne usluge koje nisu druge svrstane</t>
  </si>
  <si>
    <t>0510</t>
  </si>
  <si>
    <t xml:space="preserve">     Tablica 2.: Rashodi i izdaci Proračuna po programskoj klasifikaciji izvršeni su kako slijedi:</t>
  </si>
  <si>
    <t>A101402 Održavanje nerazvrstanih cesta i poljskih putova</t>
  </si>
  <si>
    <t>A101403 Održavanje i potrošnja javne rasvjete</t>
  </si>
  <si>
    <t>Javna rasvjeta</t>
  </si>
  <si>
    <t>III. IZVJEŠTAJ O ZADUŽIVANJU</t>
  </si>
  <si>
    <t>IV. IZVJEŠTAJ O KORIŠTENJU PRORAČUNSKE ZALIHE</t>
  </si>
  <si>
    <t>V. IZVJEŠTAJ O DANIM JAMSTVIMA I IZDACIMA PO JAMSTVIMA</t>
  </si>
  <si>
    <t>VI. OBRAZLOŽENJE OSTVARENJA PRIHODA I PRIMITAKA, RASHODA I IZDATAKA</t>
  </si>
  <si>
    <t xml:space="preserve">   </t>
  </si>
  <si>
    <t>Članak 10.</t>
  </si>
  <si>
    <t>VII. IZVJEŠTAJ O PROVEDBI PLANA RAZVOJNIH PROGRAMA</t>
  </si>
  <si>
    <t>Članak 11.</t>
  </si>
  <si>
    <t>VIII. VIŠAK / MANJAK PRIHODA I PRIMITAKA</t>
  </si>
  <si>
    <t>Članak 12.</t>
  </si>
  <si>
    <t>IX. ZAVRŠNA ODREDBA</t>
  </si>
  <si>
    <t>Članak 13.</t>
  </si>
  <si>
    <t xml:space="preserve">     Ovaj Godišnji izvještaj o izvršenju Proračuna objavit će se u "Službenom glasniku Koprivničko-križevačke županije".</t>
  </si>
  <si>
    <t xml:space="preserve">      Općina Koprivnički Ivanec nije se zaduživala na domaćem i stranom tržištu novca i kapitala, pa nema niti sastavljenog izvještaja o zaduživanju.</t>
  </si>
  <si>
    <t xml:space="preserve">      Proračunski prihodi predstavljaju povećanje ekonomskih koristi tijekom izvještajnog razdoblja u obliku priljeva novca. Temeljno se klasificiraju na prihode poslovanja i prihode od prodaje nefinancijske imovine. Dalje se klasificiraju na prihode od poreza, prihode od doprinosa, potpore, prihode od imovine, prihode od upravnih i administrativnih pristojbi i po posebnim propisma i ostale prihode. Prihodi od prodaje nefinancijske imovine klasificiraju se prema vrsti prodane nefinancijske imovine. Prihodi se prikazuju u razdoblju u kojem su nastali uz uvjet da su i naplaćeni u navedenom razdoblju.</t>
  </si>
  <si>
    <t xml:space="preserve">      Poslovna događanja u Proračunu svrstavamo u skupine prema njihovim srodnim ekonomskim obilježjima. Da bismo dobili kvalitetne informacije, izdatke klasificiramo po glavnim obilježjima u više skupina. Rashodi predstavljaju smanjenje ekonomske koristi u obliku smanjenja imovine ili povećanja obveza i izvršavaju se sukladno ostvarenim prihodima. Razvrstavaju se prema programima. Prema zakonskoj regulativi, rashodi se temeljno klasificiraju na rashode poslovanja i rashode za nabavu nefinancijske imovine, te izdatke za financijsku imovinu i otplate zajmova.</t>
  </si>
  <si>
    <t xml:space="preserve">      Rashodi poslovanja klasificiraju se na rashode za zaposlene, materijalne rashode, financijske rashode, subvencije, pomoći, naknade, donacije i ostale rashode.</t>
  </si>
  <si>
    <t xml:space="preserve">      Rashodi za nabavu nefinancijske imovine klasificiraju se po vrstama nabavljene nefinancijske imovine.</t>
  </si>
  <si>
    <t xml:space="preserve">      Izdataka za financijsku imovinu i otplate zajmova nema.</t>
  </si>
  <si>
    <t xml:space="preserve">      Izvršenje prihoda i rashoda u Računu prihoda i rashoda iskazani su prema ekonomskoj klasifikaciji (Tablica 1.) i prema izvorima financiranja (Tablica 2.),  a izvršenje rashoda u Računu prihoda i rashoda iskazani su prema funkcijskoj klasifkaciji (Tablica 3.).</t>
  </si>
  <si>
    <t xml:space="preserve">     Izvršenje rashoda i izdataka Proračuna po organizacijskoj klasifikaciji (Tablica 1.), te po programskoj klasifikaciji (Tablica 2.) je sljedeće: </t>
  </si>
  <si>
    <t>Članak 8.</t>
  </si>
  <si>
    <t>GODIŠNJI IZVJEŠTAJ O IZVRŠENJU PRORAČUNA OPĆINE KOPRIVNIČKI IVANEC  ZA 2020. GODINU</t>
  </si>
  <si>
    <t>za 2020. g.</t>
  </si>
  <si>
    <t>2020. godinu</t>
  </si>
  <si>
    <t>Izvršenje za        2019. godinu</t>
  </si>
  <si>
    <t>Plan za 2020. godinu</t>
  </si>
  <si>
    <t>Izvršenje za 2020. godinu</t>
  </si>
  <si>
    <t>Izvorni plan za 2020. godinu</t>
  </si>
  <si>
    <t xml:space="preserve">      Općina Koprivnički Ivanec u 2020. godini nije imala planirana sredstva niti izvršenja na kontu Proračunske zalihe, pa nema niti sastavljenog izvještaja o korišenju sredstava Proračunske zalihe.</t>
  </si>
  <si>
    <t xml:space="preserve">      Općina Koprivnički Ivanec u 2020. godini nije davala jamstva niti imala izdatke po jamstvima.</t>
  </si>
  <si>
    <t>Subevncije trg. društvima i zadrugama izvan javnog sektora</t>
  </si>
  <si>
    <t>Kapitalne donacije neprofitnim organizacijama</t>
  </si>
  <si>
    <t>Primici od zaduživanja</t>
  </si>
  <si>
    <t xml:space="preserve">Primljeni krediti i zajmovi od kreditnih i ostlaih financijskih </t>
  </si>
  <si>
    <t>Kamate na primljene kredite i zajmove</t>
  </si>
  <si>
    <t>Kamate na primljene kredite i zajmocve od kred institucija u javnom sektoru</t>
  </si>
  <si>
    <t>Kapitalne donacije</t>
  </si>
  <si>
    <t>Izdaci za otplatu glavnice primljenih kredita od kreditnih i ostlalih finan. inst.  u javnom sektoru</t>
  </si>
  <si>
    <t>Otplate glavnice primljenih kredita od kreditnih i ostalih finan. Institucija u javnom sektoru</t>
  </si>
  <si>
    <t>Otplate glavnice primljenih kredita od kreditnih institucija u javnom sektoru</t>
  </si>
  <si>
    <t>Izdaci za otplatu glavnice primljenih kredita</t>
  </si>
  <si>
    <t>Izdaci za financijsku imovinu i uplate zajmova</t>
  </si>
  <si>
    <t>Stanovanje</t>
  </si>
  <si>
    <t>Naknade građanima i kuć. na temelju osiguranja i dr naknade</t>
  </si>
  <si>
    <t>Naknade građanima i kućanstvima na tem. Osiguranja</t>
  </si>
  <si>
    <t>Rashod poslovanja</t>
  </si>
  <si>
    <t>A100502 Sufinanciranje rušenja kuća</t>
  </si>
  <si>
    <t>140.000,00</t>
  </si>
  <si>
    <t>75.000,00</t>
  </si>
  <si>
    <t>K101606 Modernizacija javne rasvjete</t>
  </si>
  <si>
    <t>K101607 Kupnja spremnika za odvojeno prikupljanje otpada</t>
  </si>
  <si>
    <t>Rasgodi za nabavu nefinancijske imovine</t>
  </si>
  <si>
    <t>NAMJENSKI PRIMICI OD ZADUŽIVANJA</t>
  </si>
  <si>
    <t>PRIMICI OD ZADUŽIVANJA</t>
  </si>
  <si>
    <t>Ostali prihodi</t>
  </si>
  <si>
    <t>Komunikacijska oprema</t>
  </si>
  <si>
    <t>Sportska oprema</t>
  </si>
  <si>
    <t>Dodatna ulaganja</t>
  </si>
  <si>
    <t>Subvencije poljoprivrednicima</t>
  </si>
  <si>
    <t>0421</t>
  </si>
  <si>
    <t>Poljoprivreda</t>
  </si>
  <si>
    <t xml:space="preserve">Pomoć umirovljenicima </t>
  </si>
  <si>
    <t>Obitelj i djeca</t>
  </si>
  <si>
    <t>Nakada za bolest, invalidnost i smrtni slučaj</t>
  </si>
  <si>
    <t>Pomoću unutar općeg proračuna</t>
  </si>
  <si>
    <t>A100501 Sufinanciranje uređenja kuća i Dječji vrtić Kop. Ivanec</t>
  </si>
  <si>
    <t>Zgrade obrazovnih institucija</t>
  </si>
  <si>
    <t>0,00</t>
  </si>
  <si>
    <t>205.000,00</t>
  </si>
  <si>
    <t>19.999,00</t>
  </si>
  <si>
    <t>Rušenje zgrade bivše poljoapoteke</t>
  </si>
  <si>
    <t>Uređenje zelenog otoka u Kunovcu</t>
  </si>
  <si>
    <t>K101606 Uspornici prometa</t>
  </si>
  <si>
    <t>Uspornici prometa Kunovec</t>
  </si>
  <si>
    <t>K101607 Treptajuća signalizacija led</t>
  </si>
  <si>
    <t>Treptajuća led signalizacija</t>
  </si>
  <si>
    <t>A1015202 Subvencije poljoprivrednicima</t>
  </si>
  <si>
    <t>Subvencije trg. društvima, zadrugama, poljoprivrednicima i obrtnicima izvan javnog sektora</t>
  </si>
  <si>
    <t>K101608 Pješačko-biciklistička staza u Kunovcu</t>
  </si>
  <si>
    <r>
      <t xml:space="preserve">      Sveukupni prihodi i primici ostvareni su u iznosu od 7.344.842,82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kuna ili 61,83% </t>
    </r>
    <r>
      <rPr>
        <sz val="11"/>
        <color theme="1"/>
        <rFont val="Calibri"/>
        <family val="2"/>
        <scheme val="minor"/>
      </rPr>
      <t xml:space="preserve">od Plana </t>
    </r>
    <r>
      <rPr>
        <sz val="11"/>
        <rFont val="Calibri"/>
        <family val="2"/>
        <charset val="238"/>
        <scheme val="minor"/>
      </rPr>
      <t xml:space="preserve">i njih čine Prihodi poslovanja u iznosu od 6.275.906,78 kuna ili 44,15% od plana, Prihodi od prodaje nefinancijske imovine u iznosu od 302.122,50 kuna ili 47,88 % od plana i Primici od financijske imovine i zaduživanja u iznosu od 22.350,00 kuna ili 0,27 % od plana. </t>
    </r>
  </si>
  <si>
    <r>
      <t xml:space="preserve">      Sveukupni rashodi i izdaci ostvareni su u iznosu od 7.516.296,24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kune ili 57,95</t>
    </r>
    <r>
      <rPr>
        <sz val="11"/>
        <rFont val="Calibri"/>
        <family val="2"/>
        <charset val="238"/>
        <scheme val="minor"/>
      </rPr>
      <t>%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od Plana. Oni se sastoje od Rashoda poslovanja u iznosu od</t>
    </r>
    <r>
      <rPr>
        <sz val="11"/>
        <rFont val="Calibri"/>
        <family val="2"/>
        <charset val="238"/>
        <scheme val="minor"/>
      </rPr>
      <t xml:space="preserve"> 5.853.831,18 kuna ili 97,32% od Plana, Rashoda za nabavu nefinancijske imovine u iznosu od 1.578.965,06 kuna ili 9,43% od Plana i Izdaci za financijsku imovnu i otplate zajmova u iznosu od 83.500,00 kuna ili 16,70% od Plana.</t>
    </r>
  </si>
  <si>
    <r>
      <t xml:space="preserve">      Stanje nenaplaćenih potraživanja Općine Koprivnički Ivanec na dan 31.12.2020. godine iznosi</t>
    </r>
    <r>
      <rPr>
        <sz val="11"/>
        <rFont val="Calibri"/>
        <family val="2"/>
        <charset val="238"/>
        <scheme val="minor"/>
      </rPr>
      <t xml:space="preserve"> 10.201.235,60 </t>
    </r>
    <r>
      <rPr>
        <sz val="11"/>
        <color theme="1"/>
        <rFont val="Calibri"/>
        <family val="2"/>
        <scheme val="minor"/>
      </rPr>
      <t>kuna.</t>
    </r>
  </si>
  <si>
    <t xml:space="preserve">      Stanje obveza Općine Koprivnički Ivanec na dan 31.12.2020. godine iznosi 594.957,28 kuna.</t>
  </si>
  <si>
    <t xml:space="preserve">    Izvještaj o provedbi Plana razvojnih programa Općine Koprivnički Ivanec za 2020. godinu nalazi se u prilogu ovog Godišnjeg izvještaja o izvršenju  Proračuna i njegov je sastavni dio.</t>
  </si>
  <si>
    <t xml:space="preserve">      Preneseni višak prihoda iz prethodnih godina je1.018.956,25  kuna. Ukupni preneseni manjak za sljedeće razdoblje iznosi  90.339,60 kuna.</t>
  </si>
  <si>
    <t xml:space="preserve">      Ostvaren manjak prihoda i primitaka u 2020. godini iznosi 1.109.295,85 kuna. </t>
  </si>
  <si>
    <r>
      <t xml:space="preserve">      Proračun Općine Koprivnički Ivanec za 2020. godinu ("Službeni glasnik Koprivničko-križevačke županije" broj</t>
    </r>
    <r>
      <rPr>
        <sz val="11"/>
        <rFont val="Calibri"/>
        <family val="2"/>
        <charset val="238"/>
        <scheme val="minor"/>
      </rPr>
      <t xml:space="preserve"> 21/19, 14/20, 21/20. i 30/20) </t>
    </r>
    <r>
      <rPr>
        <sz val="11"/>
        <color theme="1"/>
        <rFont val="Calibri"/>
        <family val="2"/>
        <charset val="238"/>
        <scheme val="minor"/>
      </rPr>
      <t xml:space="preserve">(u daljnjem tekstu: Proračun) ostvaren je kako slijedi: </t>
    </r>
  </si>
  <si>
    <r>
      <t xml:space="preserve">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OPĆINSKO VIJEĆE OPĆINE KOPRIVNIČKI IVANEC</t>
    </r>
  </si>
  <si>
    <t>PREDSJEDNIK:</t>
  </si>
  <si>
    <t>Mihael Sremec, dipl.oec.</t>
  </si>
  <si>
    <t>KLASA: 400-05/21-01/03</t>
  </si>
  <si>
    <t>URBROJ: 2137/09-21-1</t>
  </si>
  <si>
    <t xml:space="preserve">      Na temelju članka 110. Zakona o proračunu ("Narodne novine" broj 87/08, 136/12. i 15/15 ) i članka 31. Statuta Općine Koprivnički Ivanec ("Službeni glasnik Koprivničko-križevačke županije" broj 6/13, 3/18. i 5/20), Općinsko vijeće Općine Koprivnički Ivanec na 48. sjednici održanoj 22. ožujka 2021. donijelo je:</t>
  </si>
  <si>
    <t>U Koprivničkom Ivancu, 22. ožujka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</si>
</sst>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A]General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3" fillId="0" borderId="0" applyBorder="0" applyProtection="0"/>
  </cellStyleXfs>
  <cellXfs count="383">
    <xf numFmtId="0" fontId="0" fillId="0" borderId="0" xfId="0"/>
    <xf numFmtId="0" fontId="22" fillId="0" borderId="0" xfId="0" applyFont="1"/>
    <xf numFmtId="0" fontId="21" fillId="0" borderId="0" xfId="0" applyFont="1"/>
    <xf numFmtId="0" fontId="24" fillId="0" borderId="0" xfId="0" applyFont="1"/>
    <xf numFmtId="0" fontId="20" fillId="0" borderId="0" xfId="0" applyFont="1"/>
    <xf numFmtId="0" fontId="19" fillId="0" borderId="0" xfId="0" applyFont="1"/>
    <xf numFmtId="0" fontId="18" fillId="0" borderId="0" xfId="0" applyFont="1"/>
    <xf numFmtId="0" fontId="27" fillId="0" borderId="0" xfId="0" applyFont="1"/>
    <xf numFmtId="0" fontId="17" fillId="0" borderId="0" xfId="0" applyFont="1"/>
    <xf numFmtId="0" fontId="16" fillId="0" borderId="0" xfId="0" applyFont="1"/>
    <xf numFmtId="0" fontId="15" fillId="0" borderId="0" xfId="0" applyFont="1"/>
    <xf numFmtId="0" fontId="14" fillId="0" borderId="0" xfId="0" applyFont="1"/>
    <xf numFmtId="0" fontId="13" fillId="0" borderId="0" xfId="0" applyFont="1"/>
    <xf numFmtId="0" fontId="28" fillId="0" borderId="0" xfId="0" applyFont="1"/>
    <xf numFmtId="0" fontId="2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4" fillId="2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2" fillId="0" borderId="1" xfId="0" applyFont="1" applyBorder="1" applyAlignment="1">
      <alignment horizontal="center" vertical="center" wrapText="1"/>
    </xf>
    <xf numFmtId="0" fontId="0" fillId="0" borderId="0" xfId="0"/>
    <xf numFmtId="0" fontId="12" fillId="0" borderId="0" xfId="0" applyFont="1"/>
    <xf numFmtId="4" fontId="22" fillId="0" borderId="1" xfId="0" applyNumberFormat="1" applyFont="1" applyBorder="1" applyAlignment="1">
      <alignment horizontal="right" vertical="center" wrapText="1"/>
    </xf>
    <xf numFmtId="0" fontId="22" fillId="0" borderId="0" xfId="0" applyFont="1" applyBorder="1"/>
    <xf numFmtId="0" fontId="22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4" fontId="22" fillId="2" borderId="1" xfId="0" applyNumberFormat="1" applyFont="1" applyFill="1" applyBorder="1" applyAlignment="1">
      <alignment vertical="center"/>
    </xf>
    <xf numFmtId="4" fontId="25" fillId="0" borderId="1" xfId="0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vertical="center"/>
    </xf>
    <xf numFmtId="4" fontId="24" fillId="2" borderId="1" xfId="0" applyNumberFormat="1" applyFont="1" applyFill="1" applyBorder="1" applyAlignment="1">
      <alignment vertical="center"/>
    </xf>
    <xf numFmtId="49" fontId="22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right" vertical="center"/>
    </xf>
    <xf numFmtId="4" fontId="25" fillId="2" borderId="1" xfId="0" applyNumberFormat="1" applyFont="1" applyFill="1" applyBorder="1" applyAlignment="1">
      <alignment vertical="center"/>
    </xf>
    <xf numFmtId="49" fontId="22" fillId="0" borderId="1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0" fontId="22" fillId="0" borderId="1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2" fillId="0" borderId="4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1" fillId="2" borderId="2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0" fontId="22" fillId="0" borderId="7" xfId="0" applyFont="1" applyBorder="1" applyAlignment="1">
      <alignment vertical="center"/>
    </xf>
    <xf numFmtId="4" fontId="22" fillId="0" borderId="5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6" xfId="0" applyFont="1" applyBorder="1" applyAlignment="1">
      <alignment horizontal="left" vertical="center"/>
    </xf>
    <xf numFmtId="0" fontId="22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4" fontId="22" fillId="3" borderId="1" xfId="0" applyNumberFormat="1" applyFont="1" applyFill="1" applyBorder="1" applyAlignment="1">
      <alignment horizontal="right" vertical="center"/>
    </xf>
    <xf numFmtId="4" fontId="22" fillId="3" borderId="1" xfId="0" applyNumberFormat="1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right" vertical="center"/>
    </xf>
    <xf numFmtId="49" fontId="22" fillId="3" borderId="1" xfId="0" applyNumberFormat="1" applyFont="1" applyFill="1" applyBorder="1" applyAlignment="1">
      <alignment vertical="center"/>
    </xf>
    <xf numFmtId="0" fontId="22" fillId="0" borderId="1" xfId="0" applyFont="1" applyBorder="1"/>
    <xf numFmtId="4" fontId="22" fillId="0" borderId="1" xfId="0" applyNumberFormat="1" applyFont="1" applyBorder="1"/>
    <xf numFmtId="4" fontId="22" fillId="0" borderId="0" xfId="0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4" fontId="22" fillId="0" borderId="8" xfId="0" applyNumberFormat="1" applyFont="1" applyBorder="1" applyAlignment="1">
      <alignment vertical="center"/>
    </xf>
    <xf numFmtId="0" fontId="0" fillId="0" borderId="0" xfId="0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8" xfId="0" applyFont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5" fillId="3" borderId="2" xfId="0" applyFont="1" applyFill="1" applyBorder="1" applyAlignment="1">
      <alignment vertical="center"/>
    </xf>
    <xf numFmtId="0" fontId="25" fillId="3" borderId="4" xfId="0" applyFont="1" applyFill="1" applyBorder="1" applyAlignment="1">
      <alignment vertical="center"/>
    </xf>
    <xf numFmtId="4" fontId="25" fillId="3" borderId="1" xfId="0" applyNumberFormat="1" applyFont="1" applyFill="1" applyBorder="1" applyAlignment="1">
      <alignment vertical="center"/>
    </xf>
    <xf numFmtId="0" fontId="22" fillId="4" borderId="1" xfId="0" applyFont="1" applyFill="1" applyBorder="1" applyAlignment="1">
      <alignment vertical="center"/>
    </xf>
    <xf numFmtId="0" fontId="22" fillId="4" borderId="2" xfId="0" applyFont="1" applyFill="1" applyBorder="1" applyAlignment="1">
      <alignment vertical="center"/>
    </xf>
    <xf numFmtId="4" fontId="22" fillId="4" borderId="1" xfId="0" applyNumberFormat="1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0" fontId="22" fillId="5" borderId="2" xfId="0" applyFont="1" applyFill="1" applyBorder="1" applyAlignment="1">
      <alignment vertical="center"/>
    </xf>
    <xf numFmtId="0" fontId="22" fillId="5" borderId="4" xfId="0" applyFont="1" applyFill="1" applyBorder="1" applyAlignment="1">
      <alignment vertical="center"/>
    </xf>
    <xf numFmtId="4" fontId="22" fillId="5" borderId="1" xfId="0" applyNumberFormat="1" applyFont="1" applyFill="1" applyBorder="1" applyAlignment="1">
      <alignment vertical="center"/>
    </xf>
    <xf numFmtId="0" fontId="25" fillId="5" borderId="4" xfId="0" applyFont="1" applyFill="1" applyBorder="1" applyAlignment="1">
      <alignment vertical="center"/>
    </xf>
    <xf numFmtId="4" fontId="25" fillId="5" borderId="1" xfId="0" applyNumberFormat="1" applyFont="1" applyFill="1" applyBorder="1" applyAlignment="1">
      <alignment vertical="center"/>
    </xf>
    <xf numFmtId="4" fontId="22" fillId="5" borderId="5" xfId="0" applyNumberFormat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4" fontId="22" fillId="3" borderId="5" xfId="0" applyNumberFormat="1" applyFont="1" applyFill="1" applyBorder="1" applyAlignment="1">
      <alignment vertical="center"/>
    </xf>
    <xf numFmtId="0" fontId="22" fillId="3" borderId="4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vertical="center"/>
    </xf>
    <xf numFmtId="0" fontId="31" fillId="3" borderId="1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4" fontId="22" fillId="3" borderId="5" xfId="0" applyNumberFormat="1" applyFont="1" applyFill="1" applyBorder="1" applyAlignment="1">
      <alignment horizontal="right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5" xfId="0" applyFont="1" applyFill="1" applyBorder="1" applyAlignment="1">
      <alignment horizontal="right" vertical="center"/>
    </xf>
    <xf numFmtId="0" fontId="22" fillId="2" borderId="5" xfId="0" applyFont="1" applyFill="1" applyBorder="1" applyAlignment="1">
      <alignment horizontal="right" vertical="center"/>
    </xf>
    <xf numFmtId="49" fontId="22" fillId="2" borderId="1" xfId="0" applyNumberFormat="1" applyFont="1" applyFill="1" applyBorder="1" applyAlignment="1">
      <alignment horizontal="right" vertical="center"/>
    </xf>
    <xf numFmtId="0" fontId="22" fillId="2" borderId="5" xfId="0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left" vertical="center"/>
    </xf>
    <xf numFmtId="4" fontId="22" fillId="5" borderId="5" xfId="0" applyNumberFormat="1" applyFont="1" applyFill="1" applyBorder="1" applyAlignment="1">
      <alignment vertical="center"/>
    </xf>
    <xf numFmtId="4" fontId="22" fillId="5" borderId="5" xfId="0" applyNumberFormat="1" applyFont="1" applyFill="1" applyBorder="1" applyAlignment="1">
      <alignment horizontal="right" vertical="center"/>
    </xf>
    <xf numFmtId="0" fontId="22" fillId="5" borderId="5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4" fontId="22" fillId="5" borderId="1" xfId="0" applyNumberFormat="1" applyFont="1" applyFill="1" applyBorder="1" applyAlignment="1">
      <alignment horizontal="right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left" vertical="center"/>
    </xf>
    <xf numFmtId="49" fontId="25" fillId="2" borderId="1" xfId="0" applyNumberFormat="1" applyFont="1" applyFill="1" applyBorder="1" applyAlignment="1">
      <alignment horizontal="right" vertical="center"/>
    </xf>
    <xf numFmtId="49" fontId="22" fillId="2" borderId="5" xfId="0" applyNumberFormat="1" applyFont="1" applyFill="1" applyBorder="1" applyAlignment="1">
      <alignment horizontal="right" vertical="center"/>
    </xf>
    <xf numFmtId="4" fontId="22" fillId="0" borderId="5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/>
    </xf>
    <xf numFmtId="4" fontId="22" fillId="6" borderId="1" xfId="0" applyNumberFormat="1" applyFont="1" applyFill="1" applyBorder="1" applyAlignment="1">
      <alignment vertical="center"/>
    </xf>
    <xf numFmtId="4" fontId="22" fillId="6" borderId="1" xfId="0" applyNumberFormat="1" applyFont="1" applyFill="1" applyBorder="1" applyAlignment="1">
      <alignment horizontal="right" vertical="center"/>
    </xf>
    <xf numFmtId="4" fontId="25" fillId="6" borderId="1" xfId="0" applyNumberFormat="1" applyFont="1" applyFill="1" applyBorder="1" applyAlignment="1">
      <alignment vertical="center"/>
    </xf>
    <xf numFmtId="0" fontId="22" fillId="6" borderId="1" xfId="0" applyFont="1" applyFill="1" applyBorder="1" applyAlignment="1">
      <alignment horizontal="right" vertical="center"/>
    </xf>
    <xf numFmtId="0" fontId="22" fillId="6" borderId="1" xfId="0" applyNumberFormat="1" applyFont="1" applyFill="1" applyBorder="1" applyAlignment="1">
      <alignment vertical="center"/>
    </xf>
    <xf numFmtId="4" fontId="22" fillId="6" borderId="1" xfId="0" applyNumberFormat="1" applyFont="1" applyFill="1" applyBorder="1" applyAlignment="1">
      <alignment horizontal="left" vertical="center"/>
    </xf>
    <xf numFmtId="4" fontId="22" fillId="7" borderId="1" xfId="0" applyNumberFormat="1" applyFont="1" applyFill="1" applyBorder="1" applyAlignment="1">
      <alignment horizontal="right" vertical="center"/>
    </xf>
    <xf numFmtId="49" fontId="22" fillId="7" borderId="1" xfId="0" applyNumberFormat="1" applyFont="1" applyFill="1" applyBorder="1" applyAlignment="1">
      <alignment horizontal="left" vertical="center"/>
    </xf>
    <xf numFmtId="0" fontId="22" fillId="7" borderId="1" xfId="0" applyFont="1" applyFill="1" applyBorder="1" applyAlignment="1">
      <alignment vertical="center"/>
    </xf>
    <xf numFmtId="4" fontId="22" fillId="7" borderId="1" xfId="0" applyNumberFormat="1" applyFont="1" applyFill="1" applyBorder="1" applyAlignment="1">
      <alignment vertical="center"/>
    </xf>
    <xf numFmtId="49" fontId="22" fillId="7" borderId="1" xfId="0" applyNumberFormat="1" applyFont="1" applyFill="1" applyBorder="1" applyAlignment="1">
      <alignment vertical="center"/>
    </xf>
    <xf numFmtId="0" fontId="22" fillId="7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22" fillId="8" borderId="1" xfId="0" applyFont="1" applyFill="1" applyBorder="1" applyAlignment="1">
      <alignment vertical="center"/>
    </xf>
    <xf numFmtId="4" fontId="22" fillId="8" borderId="1" xfId="0" applyNumberFormat="1" applyFont="1" applyFill="1" applyBorder="1" applyAlignment="1">
      <alignment vertical="center"/>
    </xf>
    <xf numFmtId="0" fontId="25" fillId="8" borderId="1" xfId="0" applyFont="1" applyFill="1" applyBorder="1" applyAlignment="1">
      <alignment vertical="center"/>
    </xf>
    <xf numFmtId="0" fontId="25" fillId="8" borderId="2" xfId="0" applyFont="1" applyFill="1" applyBorder="1" applyAlignment="1">
      <alignment vertical="center"/>
    </xf>
    <xf numFmtId="0" fontId="22" fillId="8" borderId="2" xfId="0" applyFont="1" applyFill="1" applyBorder="1" applyAlignment="1">
      <alignment vertical="center"/>
    </xf>
    <xf numFmtId="4" fontId="22" fillId="8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4" fontId="11" fillId="0" borderId="1" xfId="0" applyNumberFormat="1" applyFont="1" applyBorder="1"/>
    <xf numFmtId="0" fontId="11" fillId="0" borderId="8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4" fontId="11" fillId="2" borderId="1" xfId="0" applyNumberFormat="1" applyFont="1" applyFill="1" applyBorder="1" applyAlignment="1">
      <alignment vertical="center"/>
    </xf>
    <xf numFmtId="0" fontId="11" fillId="7" borderId="1" xfId="0" applyFont="1" applyFill="1" applyBorder="1"/>
    <xf numFmtId="49" fontId="11" fillId="0" borderId="1" xfId="0" applyNumberFormat="1" applyFont="1" applyBorder="1" applyAlignment="1">
      <alignment horizontal="right" vertical="center"/>
    </xf>
    <xf numFmtId="4" fontId="11" fillId="7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8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49" fontId="22" fillId="5" borderId="1" xfId="0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0" fontId="24" fillId="3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right" vertical="center"/>
    </xf>
    <xf numFmtId="0" fontId="11" fillId="8" borderId="1" xfId="0" applyFont="1" applyFill="1" applyBorder="1" applyAlignment="1">
      <alignment vertical="center"/>
    </xf>
    <xf numFmtId="0" fontId="25" fillId="0" borderId="2" xfId="0" applyFont="1" applyBorder="1" applyAlignment="1">
      <alignment vertical="center"/>
    </xf>
    <xf numFmtId="49" fontId="25" fillId="5" borderId="1" xfId="0" applyNumberFormat="1" applyFont="1" applyFill="1" applyBorder="1" applyAlignment="1">
      <alignment horizontal="right" vertical="center"/>
    </xf>
    <xf numFmtId="49" fontId="25" fillId="3" borderId="1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1" fillId="2" borderId="5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" fontId="22" fillId="7" borderId="1" xfId="0" applyNumberFormat="1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/>
    </xf>
    <xf numFmtId="4" fontId="22" fillId="6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4" fontId="25" fillId="6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4" fontId="25" fillId="3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22" fillId="8" borderId="1" xfId="0" applyNumberFormat="1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4" fontId="22" fillId="0" borderId="8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/>
    </xf>
    <xf numFmtId="4" fontId="25" fillId="5" borderId="1" xfId="0" applyNumberFormat="1" applyFont="1" applyFill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22" fillId="3" borderId="5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2" fillId="8" borderId="5" xfId="0" applyNumberFormat="1" applyFont="1" applyFill="1" applyBorder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 wrapText="1"/>
    </xf>
    <xf numFmtId="4" fontId="22" fillId="5" borderId="1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22" fillId="0" borderId="0" xfId="0" applyNumberFormat="1" applyFont="1" applyAlignment="1">
      <alignment horizont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 wrapText="1"/>
    </xf>
    <xf numFmtId="4" fontId="22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/>
    </xf>
    <xf numFmtId="49" fontId="22" fillId="0" borderId="5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49" fontId="22" fillId="3" borderId="5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4" fontId="22" fillId="0" borderId="8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4" fillId="0" borderId="5" xfId="0" applyNumberFormat="1" applyFont="1" applyBorder="1" applyAlignment="1">
      <alignment vertical="center"/>
    </xf>
    <xf numFmtId="4" fontId="25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49" fontId="22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22" fillId="3" borderId="6" xfId="0" applyFont="1" applyFill="1" applyBorder="1" applyAlignment="1">
      <alignment horizontal="left" vertical="center"/>
    </xf>
    <xf numFmtId="0" fontId="22" fillId="0" borderId="2" xfId="0" applyFont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4" fontId="22" fillId="0" borderId="0" xfId="0" applyNumberFormat="1" applyFont="1" applyBorder="1" applyAlignment="1">
      <alignment horizontal="center" vertical="center"/>
    </xf>
    <xf numFmtId="0" fontId="22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/>
    <xf numFmtId="0" fontId="22" fillId="9" borderId="5" xfId="0" applyFont="1" applyFill="1" applyBorder="1" applyAlignment="1">
      <alignment vertical="center"/>
    </xf>
    <xf numFmtId="0" fontId="22" fillId="9" borderId="6" xfId="0" applyFont="1" applyFill="1" applyBorder="1" applyAlignment="1">
      <alignment horizontal="left" vertical="center"/>
    </xf>
    <xf numFmtId="0" fontId="22" fillId="9" borderId="4" xfId="0" applyFont="1" applyFill="1" applyBorder="1" applyAlignment="1">
      <alignment vertical="center"/>
    </xf>
    <xf numFmtId="4" fontId="22" fillId="9" borderId="1" xfId="0" applyNumberFormat="1" applyFont="1" applyFill="1" applyBorder="1" applyAlignment="1">
      <alignment horizontal="center" vertical="center"/>
    </xf>
    <xf numFmtId="4" fontId="22" fillId="9" borderId="1" xfId="0" applyNumberFormat="1" applyFont="1" applyFill="1" applyBorder="1" applyAlignment="1">
      <alignment vertical="center"/>
    </xf>
    <xf numFmtId="4" fontId="22" fillId="7" borderId="1" xfId="0" applyNumberFormat="1" applyFont="1" applyFill="1" applyBorder="1" applyAlignment="1">
      <alignment horizontal="center" vertical="center"/>
    </xf>
    <xf numFmtId="0" fontId="35" fillId="0" borderId="0" xfId="0" applyFont="1"/>
    <xf numFmtId="4" fontId="28" fillId="0" borderId="0" xfId="0" applyNumberFormat="1" applyFont="1" applyAlignment="1">
      <alignment horizontal="center"/>
    </xf>
    <xf numFmtId="0" fontId="28" fillId="0" borderId="0" xfId="0" applyFont="1" applyAlignment="1"/>
    <xf numFmtId="0" fontId="18" fillId="2" borderId="0" xfId="0" applyFont="1" applyFill="1"/>
    <xf numFmtId="4" fontId="11" fillId="7" borderId="1" xfId="0" applyNumberFormat="1" applyFont="1" applyFill="1" applyBorder="1" applyAlignment="1">
      <alignment horizontal="right" vertical="center"/>
    </xf>
    <xf numFmtId="0" fontId="22" fillId="2" borderId="0" xfId="0" applyFont="1" applyFill="1"/>
    <xf numFmtId="0" fontId="36" fillId="0" borderId="0" xfId="0" applyFont="1"/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22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" fontId="22" fillId="7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" fontId="22" fillId="0" borderId="9" xfId="0" applyNumberFormat="1" applyFont="1" applyBorder="1" applyAlignment="1">
      <alignment horizontal="right" vertical="center"/>
    </xf>
    <xf numFmtId="4" fontId="22" fillId="0" borderId="7" xfId="0" applyNumberFormat="1" applyFont="1" applyBorder="1" applyAlignment="1">
      <alignment horizontal="right" vertical="center"/>
    </xf>
    <xf numFmtId="4" fontId="22" fillId="0" borderId="8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/>
    </xf>
    <xf numFmtId="4" fontId="22" fillId="0" borderId="8" xfId="0" applyNumberFormat="1" applyFont="1" applyBorder="1" applyAlignment="1">
      <alignment horizontal="right" vertical="center"/>
    </xf>
    <xf numFmtId="4" fontId="22" fillId="0" borderId="5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/>
    </xf>
    <xf numFmtId="49" fontId="22" fillId="0" borderId="4" xfId="0" applyNumberFormat="1" applyFont="1" applyBorder="1" applyAlignment="1">
      <alignment horizontal="left" vertical="center"/>
    </xf>
    <xf numFmtId="0" fontId="22" fillId="8" borderId="2" xfId="0" applyFont="1" applyFill="1" applyBorder="1" applyAlignment="1">
      <alignment horizontal="left" vertical="center"/>
    </xf>
    <xf numFmtId="0" fontId="22" fillId="8" borderId="4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2">
    <cellStyle name="Excel Built-in Normal" xfId="1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2"/>
  <sheetViews>
    <sheetView tabSelected="1" showWhiteSpace="0" topLeftCell="A145" zoomScaleNormal="100" zoomScalePageLayoutView="130" workbookViewId="0">
      <selection activeCell="A919" sqref="A919:B919"/>
    </sheetView>
  </sheetViews>
  <sheetFormatPr defaultRowHeight="15" x14ac:dyDescent="0.25"/>
  <cols>
    <col min="1" max="1" width="11.85546875" customWidth="1"/>
    <col min="2" max="2" width="43.7109375" customWidth="1"/>
    <col min="3" max="3" width="17.140625" customWidth="1"/>
    <col min="4" max="4" width="13.7109375" style="264" customWidth="1"/>
    <col min="5" max="5" width="15.140625" customWidth="1"/>
    <col min="6" max="6" width="13.140625" customWidth="1"/>
    <col min="7" max="7" width="15.5703125" customWidth="1"/>
  </cols>
  <sheetData>
    <row r="1" spans="1:7" ht="43.5" customHeight="1" x14ac:dyDescent="0.25">
      <c r="A1" s="381" t="s">
        <v>467</v>
      </c>
      <c r="B1" s="365"/>
      <c r="C1" s="365"/>
      <c r="D1" s="365"/>
      <c r="E1" s="365"/>
      <c r="F1" s="365"/>
      <c r="G1" s="365"/>
    </row>
    <row r="2" spans="1:7" x14ac:dyDescent="0.25">
      <c r="A2" s="173"/>
      <c r="B2" s="173"/>
      <c r="C2" s="173"/>
      <c r="D2" s="235"/>
      <c r="E2" s="173"/>
      <c r="F2" s="173"/>
      <c r="G2" s="173"/>
    </row>
    <row r="3" spans="1:7" ht="18.75" x14ac:dyDescent="0.25">
      <c r="A3" s="373" t="s">
        <v>396</v>
      </c>
      <c r="B3" s="373"/>
      <c r="C3" s="373"/>
      <c r="D3" s="373"/>
      <c r="E3" s="373"/>
      <c r="F3" s="373"/>
      <c r="G3" s="373"/>
    </row>
    <row r="4" spans="1:7" x14ac:dyDescent="0.25">
      <c r="A4" s="173"/>
      <c r="B4" s="173"/>
      <c r="C4" s="173"/>
      <c r="D4" s="235"/>
      <c r="E4" s="173"/>
      <c r="F4" s="173"/>
      <c r="G4" s="173"/>
    </row>
    <row r="5" spans="1:7" x14ac:dyDescent="0.25">
      <c r="A5" s="348" t="s">
        <v>0</v>
      </c>
      <c r="B5" s="348"/>
      <c r="C5" s="348"/>
      <c r="D5" s="348"/>
      <c r="E5" s="348"/>
      <c r="F5" s="348"/>
      <c r="G5" s="348"/>
    </row>
    <row r="6" spans="1:7" s="31" customFormat="1" x14ac:dyDescent="0.25">
      <c r="A6" s="140"/>
      <c r="B6" s="140"/>
      <c r="C6" s="140"/>
      <c r="D6" s="236"/>
      <c r="E6" s="140"/>
      <c r="F6" s="140"/>
      <c r="G6" s="140"/>
    </row>
    <row r="7" spans="1:7" x14ac:dyDescent="0.25">
      <c r="A7" s="348" t="s">
        <v>1</v>
      </c>
      <c r="B7" s="348"/>
      <c r="C7" s="348"/>
      <c r="D7" s="348"/>
      <c r="E7" s="348"/>
      <c r="F7" s="348"/>
      <c r="G7" s="348"/>
    </row>
    <row r="8" spans="1:7" x14ac:dyDescent="0.25">
      <c r="A8" s="173"/>
      <c r="B8" s="173"/>
      <c r="C8" s="173"/>
      <c r="D8" s="235"/>
      <c r="E8" s="173"/>
      <c r="F8" s="173"/>
      <c r="G8" s="173"/>
    </row>
    <row r="9" spans="1:7" ht="30" customHeight="1" x14ac:dyDescent="0.25">
      <c r="A9" s="365" t="s">
        <v>461</v>
      </c>
      <c r="B9" s="365"/>
      <c r="C9" s="365"/>
      <c r="D9" s="365"/>
      <c r="E9" s="365"/>
      <c r="F9" s="365"/>
      <c r="G9" s="365"/>
    </row>
    <row r="10" spans="1:7" x14ac:dyDescent="0.25">
      <c r="A10" s="173"/>
      <c r="B10" s="173"/>
      <c r="C10" s="173"/>
      <c r="D10" s="235"/>
      <c r="E10" s="173"/>
      <c r="F10" s="173"/>
      <c r="G10" s="173"/>
    </row>
    <row r="11" spans="1:7" x14ac:dyDescent="0.25">
      <c r="A11" s="173"/>
      <c r="B11" s="173"/>
      <c r="C11" s="140" t="s">
        <v>211</v>
      </c>
      <c r="D11" s="236" t="s">
        <v>139</v>
      </c>
      <c r="E11" s="140" t="s">
        <v>2</v>
      </c>
      <c r="F11" s="140" t="s">
        <v>3</v>
      </c>
      <c r="G11" s="140" t="s">
        <v>3</v>
      </c>
    </row>
    <row r="12" spans="1:7" x14ac:dyDescent="0.25">
      <c r="A12" s="173"/>
      <c r="B12" s="173"/>
      <c r="C12" s="140" t="s">
        <v>306</v>
      </c>
      <c r="D12" s="236" t="s">
        <v>397</v>
      </c>
      <c r="E12" s="140" t="s">
        <v>398</v>
      </c>
      <c r="F12" s="140" t="s">
        <v>140</v>
      </c>
      <c r="G12" s="140" t="s">
        <v>141</v>
      </c>
    </row>
    <row r="13" spans="1:7" x14ac:dyDescent="0.25">
      <c r="A13" s="173"/>
      <c r="B13" s="140">
        <v>1</v>
      </c>
      <c r="C13" s="140">
        <v>2</v>
      </c>
      <c r="D13" s="231">
        <v>3</v>
      </c>
      <c r="E13" s="140">
        <v>4</v>
      </c>
      <c r="F13" s="140">
        <v>5</v>
      </c>
      <c r="G13" s="140">
        <v>6</v>
      </c>
    </row>
    <row r="14" spans="1:7" x14ac:dyDescent="0.25">
      <c r="A14" s="37" t="s">
        <v>54</v>
      </c>
      <c r="B14" s="36" t="s">
        <v>52</v>
      </c>
      <c r="C14" s="173"/>
      <c r="D14" s="235"/>
      <c r="E14" s="173"/>
      <c r="F14" s="173"/>
      <c r="G14" s="173"/>
    </row>
    <row r="15" spans="1:7" x14ac:dyDescent="0.25">
      <c r="A15" s="173">
        <v>6</v>
      </c>
      <c r="B15" s="173" t="s">
        <v>4</v>
      </c>
      <c r="C15" s="174">
        <v>7207700.0199999996</v>
      </c>
      <c r="D15" s="235">
        <v>14216000</v>
      </c>
      <c r="E15" s="174">
        <f>SUM(E43)</f>
        <v>6275906.7800000003</v>
      </c>
      <c r="F15" s="174">
        <f>E15/C15*100</f>
        <v>87.072252765591656</v>
      </c>
      <c r="G15" s="174">
        <f>E15/D15*100</f>
        <v>44.146783764772088</v>
      </c>
    </row>
    <row r="16" spans="1:7" x14ac:dyDescent="0.25">
      <c r="A16" s="173">
        <v>7</v>
      </c>
      <c r="B16" s="173" t="s">
        <v>5</v>
      </c>
      <c r="C16" s="174">
        <v>87492.800000000003</v>
      </c>
      <c r="D16" s="235">
        <v>631000</v>
      </c>
      <c r="E16" s="174">
        <f>SUM(E99)</f>
        <v>302122.5</v>
      </c>
      <c r="F16" s="174">
        <f>E16/C16*100</f>
        <v>345.31127132746923</v>
      </c>
      <c r="G16" s="174">
        <f t="shared" ref="G16:G24" si="0">E16/D16*100</f>
        <v>47.879952456418387</v>
      </c>
    </row>
    <row r="17" spans="1:7" x14ac:dyDescent="0.25">
      <c r="A17" s="173">
        <v>3</v>
      </c>
      <c r="B17" s="173" t="s">
        <v>6</v>
      </c>
      <c r="C17" s="174">
        <v>5806896.9699999997</v>
      </c>
      <c r="D17" s="235">
        <v>6015000</v>
      </c>
      <c r="E17" s="174">
        <f>SUM(E107)</f>
        <v>5853831.1799999997</v>
      </c>
      <c r="F17" s="174">
        <f>E17/C17*100</f>
        <v>100.80824940140103</v>
      </c>
      <c r="G17" s="174">
        <f t="shared" si="0"/>
        <v>97.320551620947626</v>
      </c>
    </row>
    <row r="18" spans="1:7" x14ac:dyDescent="0.25">
      <c r="A18" s="173">
        <v>4</v>
      </c>
      <c r="B18" s="173" t="s">
        <v>7</v>
      </c>
      <c r="C18" s="174">
        <v>794108.61</v>
      </c>
      <c r="D18" s="235">
        <v>16748000</v>
      </c>
      <c r="E18" s="174">
        <f>SUM(E180)</f>
        <v>1578965.06</v>
      </c>
      <c r="F18" s="174">
        <f>E18/C18*100</f>
        <v>198.83489992634637</v>
      </c>
      <c r="G18" s="174">
        <f t="shared" si="0"/>
        <v>9.4277827800334375</v>
      </c>
    </row>
    <row r="19" spans="1:7" x14ac:dyDescent="0.25">
      <c r="A19" s="173"/>
      <c r="B19" s="173" t="s">
        <v>8</v>
      </c>
      <c r="C19" s="174">
        <v>694187.24</v>
      </c>
      <c r="D19" s="235">
        <v>-7916000</v>
      </c>
      <c r="E19" s="174">
        <f>E15+E16-E17-E18</f>
        <v>-854766.9599999995</v>
      </c>
      <c r="F19" s="174">
        <f>E19/C19*100</f>
        <v>-123.13204719810169</v>
      </c>
      <c r="G19" s="174">
        <f t="shared" si="0"/>
        <v>10.797965639211716</v>
      </c>
    </row>
    <row r="20" spans="1:7" x14ac:dyDescent="0.25">
      <c r="A20" s="173"/>
      <c r="B20" s="173"/>
      <c r="C20" s="173"/>
      <c r="D20" s="235"/>
      <c r="E20" s="173"/>
      <c r="F20" s="174"/>
      <c r="G20" s="174"/>
    </row>
    <row r="21" spans="1:7" x14ac:dyDescent="0.25">
      <c r="A21" s="37" t="s">
        <v>55</v>
      </c>
      <c r="B21" s="36" t="s">
        <v>137</v>
      </c>
      <c r="C21" s="173"/>
      <c r="D21" s="235"/>
      <c r="E21" s="173"/>
      <c r="F21" s="174"/>
      <c r="G21" s="174"/>
    </row>
    <row r="22" spans="1:7" x14ac:dyDescent="0.25">
      <c r="A22" s="173">
        <v>8</v>
      </c>
      <c r="B22" s="173" t="s">
        <v>9</v>
      </c>
      <c r="C22" s="174">
        <v>49650</v>
      </c>
      <c r="D22" s="235">
        <v>8416000</v>
      </c>
      <c r="E22" s="174">
        <f>SUM(E210)</f>
        <v>22350</v>
      </c>
      <c r="F22" s="174">
        <f>E22/C22*100</f>
        <v>45.015105740181269</v>
      </c>
      <c r="G22" s="174">
        <f t="shared" si="0"/>
        <v>0.26556558935361219</v>
      </c>
    </row>
    <row r="23" spans="1:7" x14ac:dyDescent="0.25">
      <c r="A23" s="173">
        <v>5</v>
      </c>
      <c r="B23" s="173" t="s">
        <v>10</v>
      </c>
      <c r="C23" s="174">
        <v>282600</v>
      </c>
      <c r="D23" s="235">
        <v>500000</v>
      </c>
      <c r="E23" s="174">
        <f>SUM(E217)</f>
        <v>83500</v>
      </c>
      <c r="F23" s="174">
        <f>E23/C23*100</f>
        <v>29.547062986553435</v>
      </c>
      <c r="G23" s="174">
        <f t="shared" si="0"/>
        <v>16.7</v>
      </c>
    </row>
    <row r="24" spans="1:7" x14ac:dyDescent="0.25">
      <c r="A24" s="173"/>
      <c r="B24" s="173" t="s">
        <v>11</v>
      </c>
      <c r="C24" s="174">
        <f>C22-C23</f>
        <v>-232950</v>
      </c>
      <c r="D24" s="235">
        <f>D22-D23</f>
        <v>7916000</v>
      </c>
      <c r="E24" s="174">
        <f>E22-E23</f>
        <v>-61150</v>
      </c>
      <c r="F24" s="174">
        <f>E24/C24*100</f>
        <v>26.250268297918005</v>
      </c>
      <c r="G24" s="174">
        <f t="shared" si="0"/>
        <v>-0.77248610409297624</v>
      </c>
    </row>
    <row r="25" spans="1:7" x14ac:dyDescent="0.25">
      <c r="A25" s="173"/>
      <c r="B25" s="173"/>
      <c r="C25" s="174"/>
      <c r="D25" s="235"/>
      <c r="E25" s="174"/>
      <c r="F25" s="174"/>
      <c r="G25" s="174"/>
    </row>
    <row r="26" spans="1:7" x14ac:dyDescent="0.25">
      <c r="A26" s="37" t="s">
        <v>56</v>
      </c>
      <c r="B26" s="36" t="s">
        <v>53</v>
      </c>
      <c r="C26" s="174"/>
      <c r="D26" s="235"/>
      <c r="E26" s="174"/>
      <c r="F26" s="174"/>
      <c r="G26" s="174"/>
    </row>
    <row r="27" spans="1:7" x14ac:dyDescent="0.25">
      <c r="A27" s="173"/>
      <c r="B27" s="173" t="s">
        <v>361</v>
      </c>
      <c r="C27" s="174">
        <v>557719.01</v>
      </c>
      <c r="D27" s="235">
        <v>1018956.25</v>
      </c>
      <c r="E27" s="174">
        <v>1018956.25</v>
      </c>
      <c r="F27" s="174"/>
      <c r="G27" s="174">
        <f>E27/D27*100</f>
        <v>100</v>
      </c>
    </row>
    <row r="28" spans="1:7" x14ac:dyDescent="0.25">
      <c r="A28" s="173"/>
      <c r="B28" s="173" t="s">
        <v>363</v>
      </c>
      <c r="C28" s="174">
        <v>461237.24</v>
      </c>
      <c r="D28" s="235">
        <v>0</v>
      </c>
      <c r="E28" s="174">
        <v>-1109295.8500000001</v>
      </c>
      <c r="F28" s="174"/>
      <c r="G28" s="174"/>
    </row>
    <row r="29" spans="1:7" s="31" customFormat="1" x14ac:dyDescent="0.25">
      <c r="A29" s="173"/>
      <c r="B29" s="173" t="s">
        <v>362</v>
      </c>
      <c r="C29" s="174">
        <v>1018956.25</v>
      </c>
      <c r="D29" s="235">
        <v>1018956.25</v>
      </c>
      <c r="E29" s="174">
        <f>SUM(E27+E28)</f>
        <v>-90339.600000000093</v>
      </c>
      <c r="F29" s="174"/>
      <c r="G29" s="174"/>
    </row>
    <row r="30" spans="1:7" s="31" customFormat="1" x14ac:dyDescent="0.25">
      <c r="A30" s="173"/>
      <c r="B30" s="173"/>
      <c r="C30" s="174"/>
      <c r="D30" s="235"/>
      <c r="E30" s="174"/>
      <c r="F30" s="174"/>
      <c r="G30" s="174"/>
    </row>
    <row r="31" spans="1:7" s="31" customFormat="1" x14ac:dyDescent="0.25">
      <c r="A31" s="173"/>
      <c r="B31" s="173"/>
      <c r="C31" s="174"/>
      <c r="D31" s="235"/>
      <c r="E31" s="174"/>
      <c r="F31" s="174"/>
      <c r="G31" s="174"/>
    </row>
    <row r="32" spans="1:7" s="1" customFormat="1" x14ac:dyDescent="0.25">
      <c r="A32" s="348" t="s">
        <v>12</v>
      </c>
      <c r="B32" s="348"/>
      <c r="C32" s="348"/>
      <c r="D32" s="348"/>
      <c r="E32" s="348"/>
      <c r="F32" s="348"/>
      <c r="G32" s="348"/>
    </row>
    <row r="33" spans="1:7" ht="15" customHeight="1" x14ac:dyDescent="0.25">
      <c r="A33" s="365" t="s">
        <v>393</v>
      </c>
      <c r="B33" s="365"/>
      <c r="C33" s="365"/>
      <c r="D33" s="365"/>
      <c r="E33" s="365"/>
      <c r="F33" s="365"/>
      <c r="G33" s="365"/>
    </row>
    <row r="34" spans="1:7" ht="15" customHeight="1" x14ac:dyDescent="0.25">
      <c r="A34" s="365"/>
      <c r="B34" s="365"/>
      <c r="C34" s="365"/>
      <c r="D34" s="365"/>
      <c r="E34" s="365"/>
      <c r="F34" s="365"/>
      <c r="G34" s="365"/>
    </row>
    <row r="35" spans="1:7" x14ac:dyDescent="0.25">
      <c r="A35" s="173"/>
      <c r="B35" s="173"/>
      <c r="C35" s="173"/>
      <c r="D35" s="235"/>
      <c r="E35" s="173"/>
      <c r="F35" s="173"/>
      <c r="G35" s="173"/>
    </row>
    <row r="36" spans="1:7" x14ac:dyDescent="0.25">
      <c r="A36" s="37" t="s">
        <v>54</v>
      </c>
      <c r="B36" s="36" t="s">
        <v>136</v>
      </c>
      <c r="C36" s="173"/>
      <c r="D36" s="235"/>
      <c r="E36" s="173"/>
      <c r="F36" s="173"/>
      <c r="G36" s="173"/>
    </row>
    <row r="37" spans="1:7" x14ac:dyDescent="0.25">
      <c r="A37" s="37"/>
      <c r="B37" s="36"/>
      <c r="C37" s="173"/>
      <c r="D37" s="235"/>
      <c r="E37" s="173"/>
      <c r="F37" s="173"/>
      <c r="G37" s="173"/>
    </row>
    <row r="38" spans="1:7" x14ac:dyDescent="0.25">
      <c r="A38" s="366" t="s">
        <v>159</v>
      </c>
      <c r="B38" s="366"/>
      <c r="C38" s="366"/>
      <c r="D38" s="366"/>
      <c r="E38" s="366"/>
      <c r="F38" s="366"/>
      <c r="G38" s="366"/>
    </row>
    <row r="39" spans="1:7" ht="12.75" customHeight="1" x14ac:dyDescent="0.25">
      <c r="A39" s="173"/>
      <c r="B39" s="173"/>
      <c r="C39" s="173"/>
      <c r="D39" s="235"/>
      <c r="E39" s="173"/>
      <c r="F39" s="173"/>
      <c r="G39" s="173"/>
    </row>
    <row r="40" spans="1:7" ht="57" customHeight="1" x14ac:dyDescent="0.25">
      <c r="A40" s="30" t="s">
        <v>13</v>
      </c>
      <c r="B40" s="30" t="s">
        <v>14</v>
      </c>
      <c r="C40" s="30" t="s">
        <v>399</v>
      </c>
      <c r="D40" s="237" t="s">
        <v>400</v>
      </c>
      <c r="E40" s="30" t="s">
        <v>401</v>
      </c>
      <c r="F40" s="30" t="s">
        <v>353</v>
      </c>
      <c r="G40" s="30" t="s">
        <v>354</v>
      </c>
    </row>
    <row r="41" spans="1:7" x14ac:dyDescent="0.25">
      <c r="A41" s="175">
        <v>1</v>
      </c>
      <c r="B41" s="175">
        <v>2</v>
      </c>
      <c r="C41" s="175">
        <v>3</v>
      </c>
      <c r="D41" s="232">
        <v>4</v>
      </c>
      <c r="E41" s="175">
        <v>5</v>
      </c>
      <c r="F41" s="175">
        <v>6</v>
      </c>
      <c r="G41" s="175">
        <v>7</v>
      </c>
    </row>
    <row r="42" spans="1:7" x14ac:dyDescent="0.25">
      <c r="A42" s="79"/>
      <c r="B42" s="80" t="s">
        <v>51</v>
      </c>
      <c r="C42" s="81">
        <v>7295192.8200000003</v>
      </c>
      <c r="D42" s="238">
        <v>23263000</v>
      </c>
      <c r="E42" s="81">
        <f>E43+E99</f>
        <v>6578029.2800000003</v>
      </c>
      <c r="F42" s="81">
        <f>IF(C42,E42/C42*100,0)</f>
        <v>90.169368271749121</v>
      </c>
      <c r="G42" s="82">
        <f>IF(D42,E42/D42*100,0)</f>
        <v>28.2767883763917</v>
      </c>
    </row>
    <row r="43" spans="1:7" x14ac:dyDescent="0.25">
      <c r="A43" s="142">
        <v>6</v>
      </c>
      <c r="B43" s="142" t="s">
        <v>4</v>
      </c>
      <c r="C43" s="143">
        <v>7207700.0199999996</v>
      </c>
      <c r="D43" s="239">
        <v>3194000</v>
      </c>
      <c r="E43" s="143">
        <f>E44+E57+E70+E79+E94</f>
        <v>6275906.7800000003</v>
      </c>
      <c r="F43" s="144">
        <f t="shared" ref="F43:F109" si="1">IF(C43,E43/C43*100,0)</f>
        <v>87.072252765591656</v>
      </c>
      <c r="G43" s="143">
        <f>IF(D43,E43/D43*100,0)</f>
        <v>196.4905065748278</v>
      </c>
    </row>
    <row r="44" spans="1:7" x14ac:dyDescent="0.25">
      <c r="A44" s="41">
        <v>61</v>
      </c>
      <c r="B44" s="41" t="s">
        <v>15</v>
      </c>
      <c r="C44" s="40">
        <v>3604256.6</v>
      </c>
      <c r="D44" s="233">
        <v>3194000</v>
      </c>
      <c r="E44" s="40">
        <f>E45+E51+E54</f>
        <v>3549025.05</v>
      </c>
      <c r="F44" s="39">
        <f t="shared" si="1"/>
        <v>98.467602167947746</v>
      </c>
      <c r="G44" s="40">
        <f>IF(D44,E44/D44*100,0)</f>
        <v>111.11537413901064</v>
      </c>
    </row>
    <row r="45" spans="1:7" x14ac:dyDescent="0.25">
      <c r="A45" s="41">
        <v>611</v>
      </c>
      <c r="B45" s="41" t="s">
        <v>16</v>
      </c>
      <c r="C45" s="40">
        <v>3388723.57</v>
      </c>
      <c r="D45" s="233">
        <v>3000000</v>
      </c>
      <c r="E45" s="40">
        <f>E46+E47+E48+E50+E49</f>
        <v>3399630.36</v>
      </c>
      <c r="F45" s="39">
        <f t="shared" si="1"/>
        <v>100.32185540586896</v>
      </c>
      <c r="G45" s="40">
        <f t="shared" ref="G45:G109" si="2">IF(D45,E45/D45*100,0)</f>
        <v>113.321012</v>
      </c>
    </row>
    <row r="46" spans="1:7" x14ac:dyDescent="0.25">
      <c r="A46" s="155">
        <v>6111</v>
      </c>
      <c r="B46" s="155" t="s">
        <v>17</v>
      </c>
      <c r="C46" s="156">
        <v>3388723.57</v>
      </c>
      <c r="D46" s="233"/>
      <c r="E46" s="156">
        <v>3399630.36</v>
      </c>
      <c r="F46" s="176">
        <f t="shared" si="1"/>
        <v>100.32185540586896</v>
      </c>
      <c r="G46" s="156">
        <f t="shared" si="2"/>
        <v>0</v>
      </c>
    </row>
    <row r="47" spans="1:7" x14ac:dyDescent="0.25">
      <c r="A47" s="155">
        <v>6112</v>
      </c>
      <c r="B47" s="155" t="s">
        <v>18</v>
      </c>
      <c r="C47" s="156">
        <v>0</v>
      </c>
      <c r="D47" s="233"/>
      <c r="E47" s="44">
        <v>0</v>
      </c>
      <c r="F47" s="176">
        <f t="shared" si="1"/>
        <v>0</v>
      </c>
      <c r="G47" s="156">
        <f t="shared" si="2"/>
        <v>0</v>
      </c>
    </row>
    <row r="48" spans="1:7" x14ac:dyDescent="0.25">
      <c r="A48" s="155">
        <v>6113</v>
      </c>
      <c r="B48" s="155" t="s">
        <v>19</v>
      </c>
      <c r="C48" s="156">
        <v>0</v>
      </c>
      <c r="D48" s="233"/>
      <c r="E48" s="44">
        <v>0</v>
      </c>
      <c r="F48" s="176">
        <f t="shared" si="1"/>
        <v>0</v>
      </c>
      <c r="G48" s="156">
        <f t="shared" si="2"/>
        <v>0</v>
      </c>
    </row>
    <row r="49" spans="1:7" s="26" customFormat="1" x14ac:dyDescent="0.25">
      <c r="A49" s="155">
        <v>6114</v>
      </c>
      <c r="B49" s="155" t="s">
        <v>304</v>
      </c>
      <c r="C49" s="156">
        <v>0</v>
      </c>
      <c r="D49" s="234"/>
      <c r="E49" s="44">
        <v>0</v>
      </c>
      <c r="F49" s="176">
        <f t="shared" si="1"/>
        <v>0</v>
      </c>
      <c r="G49" s="156">
        <f t="shared" si="2"/>
        <v>0</v>
      </c>
    </row>
    <row r="50" spans="1:7" x14ac:dyDescent="0.25">
      <c r="A50" s="155">
        <v>6117</v>
      </c>
      <c r="B50" s="155" t="s">
        <v>20</v>
      </c>
      <c r="C50" s="156">
        <v>0</v>
      </c>
      <c r="D50" s="234"/>
      <c r="E50" s="44">
        <v>0</v>
      </c>
      <c r="F50" s="176">
        <f t="shared" si="1"/>
        <v>0</v>
      </c>
      <c r="G50" s="156">
        <f t="shared" si="2"/>
        <v>0</v>
      </c>
    </row>
    <row r="51" spans="1:7" x14ac:dyDescent="0.25">
      <c r="A51" s="41">
        <v>613</v>
      </c>
      <c r="B51" s="41" t="s">
        <v>21</v>
      </c>
      <c r="C51" s="40">
        <f>C52+C53</f>
        <v>194677.75</v>
      </c>
      <c r="D51" s="233">
        <v>152000</v>
      </c>
      <c r="E51" s="40">
        <f>E52+E53</f>
        <v>132780.77000000002</v>
      </c>
      <c r="F51" s="39">
        <f t="shared" si="1"/>
        <v>68.205416386823885</v>
      </c>
      <c r="G51" s="40">
        <f t="shared" si="2"/>
        <v>87.35576973684212</v>
      </c>
    </row>
    <row r="52" spans="1:7" x14ac:dyDescent="0.25">
      <c r="A52" s="155">
        <v>6131</v>
      </c>
      <c r="B52" s="155" t="s">
        <v>22</v>
      </c>
      <c r="C52" s="156">
        <v>1740</v>
      </c>
      <c r="D52" s="234"/>
      <c r="E52" s="156">
        <v>4576.3900000000003</v>
      </c>
      <c r="F52" s="176">
        <f t="shared" si="1"/>
        <v>263.01091954022991</v>
      </c>
      <c r="G52" s="156">
        <f t="shared" si="2"/>
        <v>0</v>
      </c>
    </row>
    <row r="53" spans="1:7" x14ac:dyDescent="0.25">
      <c r="A53" s="155">
        <v>6134</v>
      </c>
      <c r="B53" s="155" t="s">
        <v>23</v>
      </c>
      <c r="C53" s="156">
        <v>192937.75</v>
      </c>
      <c r="D53" s="234"/>
      <c r="E53" s="156">
        <v>128204.38</v>
      </c>
      <c r="F53" s="176">
        <f t="shared" si="1"/>
        <v>66.448572143087603</v>
      </c>
      <c r="G53" s="156">
        <f t="shared" si="2"/>
        <v>0</v>
      </c>
    </row>
    <row r="54" spans="1:7" x14ac:dyDescent="0.25">
      <c r="A54" s="41">
        <v>614</v>
      </c>
      <c r="B54" s="41" t="s">
        <v>24</v>
      </c>
      <c r="C54" s="40">
        <f>C55+C56</f>
        <v>20855.28</v>
      </c>
      <c r="D54" s="233">
        <v>42000</v>
      </c>
      <c r="E54" s="40">
        <f>E55+E56</f>
        <v>16613.919999999998</v>
      </c>
      <c r="F54" s="39">
        <f t="shared" si="1"/>
        <v>79.662895918923169</v>
      </c>
      <c r="G54" s="40">
        <f t="shared" si="2"/>
        <v>39.556952380952374</v>
      </c>
    </row>
    <row r="55" spans="1:7" x14ac:dyDescent="0.25">
      <c r="A55" s="155">
        <v>6142</v>
      </c>
      <c r="B55" s="155" t="s">
        <v>25</v>
      </c>
      <c r="C55" s="156">
        <v>20855.28</v>
      </c>
      <c r="D55" s="234"/>
      <c r="E55" s="156">
        <v>16613.919999999998</v>
      </c>
      <c r="F55" s="176">
        <f t="shared" si="1"/>
        <v>79.662895918923169</v>
      </c>
      <c r="G55" s="156">
        <f t="shared" si="2"/>
        <v>0</v>
      </c>
    </row>
    <row r="56" spans="1:7" x14ac:dyDescent="0.25">
      <c r="A56" s="155">
        <v>6145</v>
      </c>
      <c r="B56" s="155" t="s">
        <v>26</v>
      </c>
      <c r="C56" s="156">
        <v>0</v>
      </c>
      <c r="D56" s="234"/>
      <c r="E56" s="156">
        <v>0</v>
      </c>
      <c r="F56" s="176">
        <f t="shared" si="1"/>
        <v>0</v>
      </c>
      <c r="G56" s="156">
        <f t="shared" si="2"/>
        <v>0</v>
      </c>
    </row>
    <row r="57" spans="1:7" x14ac:dyDescent="0.25">
      <c r="A57" s="41">
        <v>63</v>
      </c>
      <c r="B57" s="41" t="s">
        <v>27</v>
      </c>
      <c r="C57" s="40">
        <v>1322994.27</v>
      </c>
      <c r="D57" s="233">
        <v>0</v>
      </c>
      <c r="E57" s="40">
        <f>SUM(E58+E60+E65+E67)</f>
        <v>405692.69</v>
      </c>
      <c r="F57" s="39">
        <f t="shared" si="1"/>
        <v>30.664735229730056</v>
      </c>
      <c r="G57" s="40">
        <f t="shared" si="2"/>
        <v>0</v>
      </c>
    </row>
    <row r="58" spans="1:7" s="31" customFormat="1" x14ac:dyDescent="0.25">
      <c r="A58" s="41">
        <v>632</v>
      </c>
      <c r="B58" s="41" t="s">
        <v>346</v>
      </c>
      <c r="C58" s="40">
        <v>115918.06</v>
      </c>
      <c r="D58" s="233">
        <v>0</v>
      </c>
      <c r="E58" s="40"/>
      <c r="F58" s="39">
        <f t="shared" si="1"/>
        <v>0</v>
      </c>
      <c r="G58" s="40">
        <f t="shared" si="2"/>
        <v>0</v>
      </c>
    </row>
    <row r="59" spans="1:7" s="32" customFormat="1" x14ac:dyDescent="0.25">
      <c r="A59" s="155">
        <v>6323</v>
      </c>
      <c r="B59" s="155" t="s">
        <v>347</v>
      </c>
      <c r="C59" s="156">
        <v>115918.06</v>
      </c>
      <c r="D59" s="234"/>
      <c r="E59" s="156"/>
      <c r="F59" s="176">
        <f t="shared" si="1"/>
        <v>0</v>
      </c>
      <c r="G59" s="156">
        <f t="shared" si="2"/>
        <v>0</v>
      </c>
    </row>
    <row r="60" spans="1:7" x14ac:dyDescent="0.25">
      <c r="A60" s="41">
        <v>633</v>
      </c>
      <c r="B60" s="41" t="s">
        <v>28</v>
      </c>
      <c r="C60" s="40">
        <f>SUM(C63:C64)</f>
        <v>134818.19</v>
      </c>
      <c r="D60" s="233">
        <v>213000</v>
      </c>
      <c r="E60" s="40">
        <f>SUM(E63:E64)</f>
        <v>341948.44</v>
      </c>
      <c r="F60" s="39">
        <f t="shared" si="1"/>
        <v>253.63672364982796</v>
      </c>
      <c r="G60" s="40">
        <f t="shared" si="2"/>
        <v>160.5391737089202</v>
      </c>
    </row>
    <row r="61" spans="1:7" s="31" customFormat="1" ht="60" x14ac:dyDescent="0.25">
      <c r="A61" s="30" t="s">
        <v>13</v>
      </c>
      <c r="B61" s="30" t="s">
        <v>14</v>
      </c>
      <c r="C61" s="30" t="s">
        <v>399</v>
      </c>
      <c r="D61" s="237" t="s">
        <v>400</v>
      </c>
      <c r="E61" s="30" t="s">
        <v>401</v>
      </c>
      <c r="F61" s="30" t="s">
        <v>353</v>
      </c>
      <c r="G61" s="30" t="s">
        <v>354</v>
      </c>
    </row>
    <row r="62" spans="1:7" x14ac:dyDescent="0.25">
      <c r="A62" s="175">
        <v>1</v>
      </c>
      <c r="B62" s="175">
        <v>2</v>
      </c>
      <c r="C62" s="175">
        <v>3</v>
      </c>
      <c r="D62" s="232">
        <v>4</v>
      </c>
      <c r="E62" s="175">
        <v>5</v>
      </c>
      <c r="F62" s="175">
        <v>6</v>
      </c>
      <c r="G62" s="175">
        <v>7</v>
      </c>
    </row>
    <row r="63" spans="1:7" s="31" customFormat="1" x14ac:dyDescent="0.25">
      <c r="A63" s="177">
        <v>6331</v>
      </c>
      <c r="B63" s="177" t="s">
        <v>355</v>
      </c>
      <c r="C63" s="178">
        <v>50070.67</v>
      </c>
      <c r="D63" s="240"/>
      <c r="E63" s="178">
        <v>221251.44</v>
      </c>
      <c r="F63" s="176">
        <f t="shared" si="1"/>
        <v>441.87832916955176</v>
      </c>
      <c r="G63" s="156">
        <f t="shared" si="2"/>
        <v>0</v>
      </c>
    </row>
    <row r="64" spans="1:7" x14ac:dyDescent="0.25">
      <c r="A64" s="155">
        <v>6332</v>
      </c>
      <c r="B64" s="155" t="s">
        <v>29</v>
      </c>
      <c r="C64" s="156">
        <v>84747.520000000004</v>
      </c>
      <c r="D64" s="234"/>
      <c r="E64" s="156">
        <v>120697</v>
      </c>
      <c r="F64" s="176">
        <f t="shared" si="1"/>
        <v>142.41950678910723</v>
      </c>
      <c r="G64" s="156">
        <f t="shared" si="2"/>
        <v>0</v>
      </c>
    </row>
    <row r="65" spans="1:7" x14ac:dyDescent="0.25">
      <c r="A65" s="41">
        <v>634</v>
      </c>
      <c r="B65" s="41" t="s">
        <v>30</v>
      </c>
      <c r="C65" s="40">
        <v>40910.720000000001</v>
      </c>
      <c r="D65" s="233">
        <v>90000</v>
      </c>
      <c r="E65" s="40">
        <f>E66</f>
        <v>0</v>
      </c>
      <c r="F65" s="39">
        <f t="shared" si="1"/>
        <v>0</v>
      </c>
      <c r="G65" s="40">
        <f t="shared" si="2"/>
        <v>0</v>
      </c>
    </row>
    <row r="66" spans="1:7" x14ac:dyDescent="0.25">
      <c r="A66" s="155">
        <v>6341</v>
      </c>
      <c r="B66" s="155" t="s">
        <v>31</v>
      </c>
      <c r="C66" s="156">
        <v>40910.720000000001</v>
      </c>
      <c r="D66" s="234"/>
      <c r="E66" s="156"/>
      <c r="F66" s="176">
        <f t="shared" si="1"/>
        <v>0</v>
      </c>
      <c r="G66" s="156">
        <f t="shared" si="2"/>
        <v>0</v>
      </c>
    </row>
    <row r="67" spans="1:7" s="15" customFormat="1" x14ac:dyDescent="0.25">
      <c r="A67" s="41">
        <v>638</v>
      </c>
      <c r="B67" s="41" t="s">
        <v>281</v>
      </c>
      <c r="C67" s="40">
        <v>1031347.3</v>
      </c>
      <c r="D67" s="233">
        <v>5385000</v>
      </c>
      <c r="E67" s="40">
        <f>SUM(E69+E68)</f>
        <v>63744.25</v>
      </c>
      <c r="F67" s="39">
        <f t="shared" si="1"/>
        <v>6.1806774497785568</v>
      </c>
      <c r="G67" s="40">
        <f t="shared" si="2"/>
        <v>1.183737233054782</v>
      </c>
    </row>
    <row r="68" spans="1:7" s="15" customFormat="1" x14ac:dyDescent="0.25">
      <c r="A68" s="155">
        <v>6381</v>
      </c>
      <c r="B68" s="155" t="s">
        <v>282</v>
      </c>
      <c r="C68" s="156">
        <v>156776.25</v>
      </c>
      <c r="D68" s="234"/>
      <c r="E68" s="156">
        <v>63744.25</v>
      </c>
      <c r="F68" s="176">
        <f t="shared" si="1"/>
        <v>40.659379210817967</v>
      </c>
      <c r="G68" s="156">
        <f t="shared" si="2"/>
        <v>0</v>
      </c>
    </row>
    <row r="69" spans="1:7" x14ac:dyDescent="0.25">
      <c r="A69" s="155">
        <v>6382</v>
      </c>
      <c r="B69" s="155" t="s">
        <v>283</v>
      </c>
      <c r="C69" s="156">
        <v>874571.05</v>
      </c>
      <c r="D69" s="234"/>
      <c r="E69" s="156"/>
      <c r="F69" s="176">
        <f t="shared" si="1"/>
        <v>0</v>
      </c>
      <c r="G69" s="156">
        <f t="shared" si="2"/>
        <v>0</v>
      </c>
    </row>
    <row r="70" spans="1:7" x14ac:dyDescent="0.25">
      <c r="A70" s="41">
        <v>64</v>
      </c>
      <c r="B70" s="41" t="s">
        <v>32</v>
      </c>
      <c r="C70" s="40">
        <f>C71+C74</f>
        <v>263593.32</v>
      </c>
      <c r="D70" s="233">
        <v>2484000</v>
      </c>
      <c r="E70" s="40">
        <f>E71+E74</f>
        <v>275724.59000000003</v>
      </c>
      <c r="F70" s="39">
        <f t="shared" si="1"/>
        <v>104.602267614369</v>
      </c>
      <c r="G70" s="40">
        <f t="shared" si="2"/>
        <v>11.100023752012882</v>
      </c>
    </row>
    <row r="71" spans="1:7" x14ac:dyDescent="0.25">
      <c r="A71" s="41">
        <v>641</v>
      </c>
      <c r="B71" s="41" t="s">
        <v>33</v>
      </c>
      <c r="C71" s="40">
        <f>C72+C73</f>
        <v>843.51</v>
      </c>
      <c r="D71" s="233">
        <v>4000</v>
      </c>
      <c r="E71" s="40">
        <f>E72+E73</f>
        <v>3761.96</v>
      </c>
      <c r="F71" s="39">
        <f t="shared" si="1"/>
        <v>445.9887849580918</v>
      </c>
      <c r="G71" s="40">
        <f t="shared" si="2"/>
        <v>94.049000000000007</v>
      </c>
    </row>
    <row r="72" spans="1:7" x14ac:dyDescent="0.25">
      <c r="A72" s="155">
        <v>6413</v>
      </c>
      <c r="B72" s="155" t="s">
        <v>50</v>
      </c>
      <c r="C72" s="156">
        <v>108.06</v>
      </c>
      <c r="D72" s="234"/>
      <c r="E72" s="156">
        <v>369.37</v>
      </c>
      <c r="F72" s="176">
        <f t="shared" si="1"/>
        <v>341.8193596150287</v>
      </c>
      <c r="G72" s="156">
        <f t="shared" si="2"/>
        <v>0</v>
      </c>
    </row>
    <row r="73" spans="1:7" x14ac:dyDescent="0.25">
      <c r="A73" s="155">
        <v>6414</v>
      </c>
      <c r="B73" s="155" t="s">
        <v>34</v>
      </c>
      <c r="C73" s="156">
        <v>735.45</v>
      </c>
      <c r="D73" s="234"/>
      <c r="E73" s="156">
        <v>3392.59</v>
      </c>
      <c r="F73" s="176">
        <f t="shared" si="1"/>
        <v>461.29444557753754</v>
      </c>
      <c r="G73" s="156">
        <f t="shared" si="2"/>
        <v>0</v>
      </c>
    </row>
    <row r="74" spans="1:7" x14ac:dyDescent="0.25">
      <c r="A74" s="41">
        <v>642</v>
      </c>
      <c r="B74" s="41" t="s">
        <v>35</v>
      </c>
      <c r="C74" s="40">
        <f>SUM(C75+C76+C77+C78)</f>
        <v>262749.81</v>
      </c>
      <c r="D74" s="233">
        <v>2651000</v>
      </c>
      <c r="E74" s="40">
        <f>E75+E76+E77+E78</f>
        <v>271962.63</v>
      </c>
      <c r="F74" s="39">
        <f t="shared" si="1"/>
        <v>103.5063089103661</v>
      </c>
      <c r="G74" s="40">
        <f t="shared" si="2"/>
        <v>10.258869483213882</v>
      </c>
    </row>
    <row r="75" spans="1:7" x14ac:dyDescent="0.25">
      <c r="A75" s="155">
        <v>6421</v>
      </c>
      <c r="B75" s="155" t="s">
        <v>36</v>
      </c>
      <c r="C75" s="156">
        <v>76350</v>
      </c>
      <c r="D75" s="234"/>
      <c r="E75" s="156">
        <v>10192.5</v>
      </c>
      <c r="F75" s="176">
        <f t="shared" si="1"/>
        <v>13.349705304518663</v>
      </c>
      <c r="G75" s="156">
        <f t="shared" si="2"/>
        <v>0</v>
      </c>
    </row>
    <row r="76" spans="1:7" x14ac:dyDescent="0.25">
      <c r="A76" s="155">
        <v>6422</v>
      </c>
      <c r="B76" s="155" t="s">
        <v>37</v>
      </c>
      <c r="C76" s="156">
        <v>152098.01</v>
      </c>
      <c r="D76" s="234"/>
      <c r="E76" s="156">
        <v>179736.86</v>
      </c>
      <c r="F76" s="176">
        <f t="shared" si="1"/>
        <v>118.17173676368282</v>
      </c>
      <c r="G76" s="156">
        <f t="shared" si="2"/>
        <v>0</v>
      </c>
    </row>
    <row r="77" spans="1:7" x14ac:dyDescent="0.25">
      <c r="A77" s="155">
        <v>6423</v>
      </c>
      <c r="B77" s="155" t="s">
        <v>38</v>
      </c>
      <c r="C77" s="156">
        <v>15429.56</v>
      </c>
      <c r="D77" s="234"/>
      <c r="E77" s="156">
        <v>64911.24</v>
      </c>
      <c r="F77" s="176">
        <f t="shared" si="1"/>
        <v>420.69404441863537</v>
      </c>
      <c r="G77" s="156">
        <f t="shared" si="2"/>
        <v>0</v>
      </c>
    </row>
    <row r="78" spans="1:7" x14ac:dyDescent="0.25">
      <c r="A78" s="179">
        <v>6429</v>
      </c>
      <c r="B78" s="179" t="s">
        <v>39</v>
      </c>
      <c r="C78" s="156">
        <v>18872.240000000002</v>
      </c>
      <c r="D78" s="234"/>
      <c r="E78" s="156">
        <v>17122.03</v>
      </c>
      <c r="F78" s="176">
        <f t="shared" si="1"/>
        <v>90.726008147416508</v>
      </c>
      <c r="G78" s="156">
        <f t="shared" si="2"/>
        <v>0</v>
      </c>
    </row>
    <row r="79" spans="1:7" x14ac:dyDescent="0.25">
      <c r="A79" s="78">
        <v>65</v>
      </c>
      <c r="B79" s="78" t="s">
        <v>40</v>
      </c>
      <c r="C79" s="367">
        <f>C81+C84+C88</f>
        <v>2013755.83</v>
      </c>
      <c r="D79" s="369">
        <v>2678000</v>
      </c>
      <c r="E79" s="371">
        <f>E81+E84+E88</f>
        <v>2034693.32</v>
      </c>
      <c r="F79" s="371">
        <f>IF(C79,E79/C79*100,0)</f>
        <v>101.03972337103053</v>
      </c>
      <c r="G79" s="371">
        <f>IF(D79,E79/D79*100,0)</f>
        <v>75.978092606422706</v>
      </c>
    </row>
    <row r="80" spans="1:7" x14ac:dyDescent="0.25">
      <c r="A80" s="74"/>
      <c r="B80" s="74" t="s">
        <v>41</v>
      </c>
      <c r="C80" s="368"/>
      <c r="D80" s="370"/>
      <c r="E80" s="372"/>
      <c r="F80" s="372"/>
      <c r="G80" s="372"/>
    </row>
    <row r="81" spans="1:7" x14ac:dyDescent="0.25">
      <c r="A81" s="74">
        <v>651</v>
      </c>
      <c r="B81" s="74" t="s">
        <v>42</v>
      </c>
      <c r="C81" s="40">
        <f>C82+C83</f>
        <v>46266.8</v>
      </c>
      <c r="D81" s="233">
        <v>51000</v>
      </c>
      <c r="E81" s="40">
        <f>E82+E83</f>
        <v>53696.54</v>
      </c>
      <c r="F81" s="39">
        <f t="shared" si="1"/>
        <v>116.05846957213379</v>
      </c>
      <c r="G81" s="40">
        <f t="shared" si="2"/>
        <v>105.28733333333334</v>
      </c>
    </row>
    <row r="82" spans="1:7" x14ac:dyDescent="0.25">
      <c r="A82" s="155">
        <v>6512</v>
      </c>
      <c r="B82" s="155" t="s">
        <v>43</v>
      </c>
      <c r="C82" s="156">
        <v>46210</v>
      </c>
      <c r="D82" s="234"/>
      <c r="E82" s="156">
        <v>53696.54</v>
      </c>
      <c r="F82" s="176">
        <f t="shared" si="1"/>
        <v>116.20112529755464</v>
      </c>
      <c r="G82" s="156">
        <f t="shared" si="2"/>
        <v>0</v>
      </c>
    </row>
    <row r="83" spans="1:7" x14ac:dyDescent="0.25">
      <c r="A83" s="155">
        <v>6514</v>
      </c>
      <c r="B83" s="155" t="s">
        <v>265</v>
      </c>
      <c r="C83" s="156">
        <v>56.8</v>
      </c>
      <c r="D83" s="234"/>
      <c r="E83" s="156"/>
      <c r="F83" s="176">
        <f t="shared" si="1"/>
        <v>0</v>
      </c>
      <c r="G83" s="156">
        <f t="shared" si="2"/>
        <v>0</v>
      </c>
    </row>
    <row r="84" spans="1:7" x14ac:dyDescent="0.25">
      <c r="A84" s="41">
        <v>652</v>
      </c>
      <c r="B84" s="41" t="s">
        <v>44</v>
      </c>
      <c r="C84" s="40">
        <f>+C86+C87+C85</f>
        <v>37120.78</v>
      </c>
      <c r="D84" s="233">
        <v>62000</v>
      </c>
      <c r="E84" s="40">
        <f>SUM(E85+E86+E87)</f>
        <v>51962.039999999994</v>
      </c>
      <c r="F84" s="39">
        <f t="shared" si="1"/>
        <v>139.98100255436441</v>
      </c>
      <c r="G84" s="40">
        <f t="shared" si="2"/>
        <v>83.809741935483856</v>
      </c>
    </row>
    <row r="85" spans="1:7" s="4" customFormat="1" x14ac:dyDescent="0.25">
      <c r="A85" s="155">
        <v>6522</v>
      </c>
      <c r="B85" s="155" t="s">
        <v>158</v>
      </c>
      <c r="C85" s="156">
        <v>5574.33</v>
      </c>
      <c r="D85" s="234"/>
      <c r="E85" s="156">
        <v>3462.06</v>
      </c>
      <c r="F85" s="176">
        <f t="shared" si="1"/>
        <v>62.10719494540151</v>
      </c>
      <c r="G85" s="156">
        <f t="shared" si="2"/>
        <v>0</v>
      </c>
    </row>
    <row r="86" spans="1:7" x14ac:dyDescent="0.25">
      <c r="A86" s="155">
        <v>6524</v>
      </c>
      <c r="B86" s="155" t="s">
        <v>45</v>
      </c>
      <c r="C86" s="156">
        <v>4520.76</v>
      </c>
      <c r="D86" s="234"/>
      <c r="E86" s="156">
        <v>5207.96</v>
      </c>
      <c r="F86" s="176">
        <f t="shared" si="1"/>
        <v>115.20098390536104</v>
      </c>
      <c r="G86" s="156">
        <f t="shared" si="2"/>
        <v>0</v>
      </c>
    </row>
    <row r="87" spans="1:7" x14ac:dyDescent="0.25">
      <c r="A87" s="155">
        <v>6526</v>
      </c>
      <c r="B87" s="155" t="s">
        <v>46</v>
      </c>
      <c r="C87" s="156">
        <v>27025.69</v>
      </c>
      <c r="D87" s="234"/>
      <c r="E87" s="156">
        <v>43292.02</v>
      </c>
      <c r="F87" s="176">
        <f t="shared" si="1"/>
        <v>160.18839852007477</v>
      </c>
      <c r="G87" s="156">
        <f t="shared" si="2"/>
        <v>0</v>
      </c>
    </row>
    <row r="88" spans="1:7" x14ac:dyDescent="0.25">
      <c r="A88" s="41">
        <v>653</v>
      </c>
      <c r="B88" s="41" t="s">
        <v>47</v>
      </c>
      <c r="C88" s="40">
        <f>SUM(C89+C90+C93)</f>
        <v>1930368.25</v>
      </c>
      <c r="D88" s="233">
        <v>2565000</v>
      </c>
      <c r="E88" s="40">
        <f>SUM(E89+E90+E93)</f>
        <v>1929034.74</v>
      </c>
      <c r="F88" s="39">
        <f t="shared" si="1"/>
        <v>99.930919398410126</v>
      </c>
      <c r="G88" s="40">
        <f t="shared" si="2"/>
        <v>75.206032748538007</v>
      </c>
    </row>
    <row r="89" spans="1:7" x14ac:dyDescent="0.25">
      <c r="A89" s="155">
        <v>6531</v>
      </c>
      <c r="B89" s="155" t="s">
        <v>48</v>
      </c>
      <c r="C89" s="156">
        <v>9547.6</v>
      </c>
      <c r="D89" s="234"/>
      <c r="E89" s="156">
        <v>82961.34</v>
      </c>
      <c r="F89" s="176">
        <f t="shared" si="1"/>
        <v>868.92349909924997</v>
      </c>
      <c r="G89" s="156">
        <f t="shared" si="2"/>
        <v>0</v>
      </c>
    </row>
    <row r="90" spans="1:7" x14ac:dyDescent="0.25">
      <c r="A90" s="155">
        <v>6532</v>
      </c>
      <c r="B90" s="155" t="s">
        <v>49</v>
      </c>
      <c r="C90" s="156">
        <v>1920820.65</v>
      </c>
      <c r="D90" s="234"/>
      <c r="E90" s="156">
        <v>1842315</v>
      </c>
      <c r="F90" s="176">
        <f t="shared" si="1"/>
        <v>95.91291097375489</v>
      </c>
      <c r="G90" s="156">
        <f t="shared" si="2"/>
        <v>0</v>
      </c>
    </row>
    <row r="91" spans="1:7" s="20" customFormat="1" ht="60" x14ac:dyDescent="0.25">
      <c r="A91" s="30" t="s">
        <v>13</v>
      </c>
      <c r="B91" s="30" t="s">
        <v>14</v>
      </c>
      <c r="C91" s="30" t="s">
        <v>399</v>
      </c>
      <c r="D91" s="237" t="s">
        <v>400</v>
      </c>
      <c r="E91" s="30" t="s">
        <v>401</v>
      </c>
      <c r="F91" s="30" t="s">
        <v>353</v>
      </c>
      <c r="G91" s="30" t="s">
        <v>354</v>
      </c>
    </row>
    <row r="92" spans="1:7" s="31" customFormat="1" x14ac:dyDescent="0.25">
      <c r="A92" s="175">
        <v>1</v>
      </c>
      <c r="B92" s="175">
        <v>2</v>
      </c>
      <c r="C92" s="175">
        <v>3</v>
      </c>
      <c r="D92" s="232">
        <v>4</v>
      </c>
      <c r="E92" s="175">
        <v>5</v>
      </c>
      <c r="F92" s="175">
        <v>6</v>
      </c>
      <c r="G92" s="175">
        <v>7</v>
      </c>
    </row>
    <row r="93" spans="1:7" s="21" customFormat="1" x14ac:dyDescent="0.25">
      <c r="A93" s="155">
        <v>6533</v>
      </c>
      <c r="B93" s="155" t="s">
        <v>297</v>
      </c>
      <c r="C93" s="156">
        <v>0</v>
      </c>
      <c r="D93" s="234"/>
      <c r="E93" s="156">
        <v>3758.4</v>
      </c>
      <c r="F93" s="176">
        <f>IF(C93,E93/C93*100,0)</f>
        <v>0</v>
      </c>
      <c r="G93" s="156">
        <f>IF(D93,E93/D93*100,0)</f>
        <v>0</v>
      </c>
    </row>
    <row r="94" spans="1:7" s="31" customFormat="1" x14ac:dyDescent="0.25">
      <c r="A94" s="86">
        <v>68</v>
      </c>
      <c r="B94" s="86" t="s">
        <v>356</v>
      </c>
      <c r="C94" s="87">
        <v>3100</v>
      </c>
      <c r="D94" s="241">
        <v>5000</v>
      </c>
      <c r="E94" s="87">
        <f>SUM(E95+E97)</f>
        <v>10771.130000000001</v>
      </c>
      <c r="F94" s="39">
        <f>IF(C94,E94/C94*100,0)</f>
        <v>347.45580645161294</v>
      </c>
      <c r="G94" s="40">
        <f>IF(D94,E94/D94*100,0)</f>
        <v>215.42260000000005</v>
      </c>
    </row>
    <row r="95" spans="1:7" s="21" customFormat="1" x14ac:dyDescent="0.25">
      <c r="A95" s="41">
        <v>681</v>
      </c>
      <c r="B95" s="41" t="s">
        <v>300</v>
      </c>
      <c r="C95" s="40">
        <v>3100</v>
      </c>
      <c r="D95" s="233">
        <v>5000</v>
      </c>
      <c r="E95" s="40">
        <f>E96</f>
        <v>2666.66</v>
      </c>
      <c r="F95" s="39">
        <f t="shared" si="1"/>
        <v>86.02129032258064</v>
      </c>
      <c r="G95" s="40">
        <f t="shared" si="2"/>
        <v>53.333199999999991</v>
      </c>
    </row>
    <row r="96" spans="1:7" s="21" customFormat="1" x14ac:dyDescent="0.25">
      <c r="A96" s="155">
        <v>6819</v>
      </c>
      <c r="B96" s="155" t="s">
        <v>299</v>
      </c>
      <c r="C96" s="156">
        <v>3100</v>
      </c>
      <c r="D96" s="234"/>
      <c r="E96" s="156">
        <v>2666.66</v>
      </c>
      <c r="F96" s="176">
        <f t="shared" si="1"/>
        <v>86.02129032258064</v>
      </c>
      <c r="G96" s="156">
        <f t="shared" si="2"/>
        <v>0</v>
      </c>
    </row>
    <row r="97" spans="1:7" s="1" customFormat="1" x14ac:dyDescent="0.25">
      <c r="A97" s="41">
        <v>683</v>
      </c>
      <c r="B97" s="41" t="s">
        <v>429</v>
      </c>
      <c r="C97" s="40">
        <v>0</v>
      </c>
      <c r="D97" s="233">
        <v>0</v>
      </c>
      <c r="E97" s="40">
        <f>SUM(E98)</f>
        <v>8104.47</v>
      </c>
      <c r="F97" s="39">
        <f t="shared" si="1"/>
        <v>0</v>
      </c>
      <c r="G97" s="40">
        <f t="shared" si="2"/>
        <v>0</v>
      </c>
    </row>
    <row r="98" spans="1:7" s="31" customFormat="1" x14ac:dyDescent="0.25">
      <c r="A98" s="155">
        <v>6831</v>
      </c>
      <c r="B98" s="286" t="s">
        <v>429</v>
      </c>
      <c r="C98" s="156">
        <v>0</v>
      </c>
      <c r="D98" s="234"/>
      <c r="E98" s="156">
        <v>8104.47</v>
      </c>
      <c r="F98" s="176">
        <f t="shared" si="1"/>
        <v>0</v>
      </c>
      <c r="G98" s="156">
        <f t="shared" si="2"/>
        <v>0</v>
      </c>
    </row>
    <row r="99" spans="1:7" s="1" customFormat="1" x14ac:dyDescent="0.25">
      <c r="A99" s="142">
        <v>7</v>
      </c>
      <c r="B99" s="142" t="s">
        <v>5</v>
      </c>
      <c r="C99" s="143">
        <v>87492.800000000003</v>
      </c>
      <c r="D99" s="239">
        <v>631000</v>
      </c>
      <c r="E99" s="143">
        <f>E103+E100</f>
        <v>302122.5</v>
      </c>
      <c r="F99" s="144">
        <f t="shared" si="1"/>
        <v>345.31127132746923</v>
      </c>
      <c r="G99" s="143">
        <f t="shared" si="2"/>
        <v>47.879952456418387</v>
      </c>
    </row>
    <row r="100" spans="1:7" s="1" customFormat="1" x14ac:dyDescent="0.25">
      <c r="A100" s="41">
        <v>71</v>
      </c>
      <c r="B100" s="41" t="s">
        <v>276</v>
      </c>
      <c r="C100" s="40">
        <v>87492.800000000003</v>
      </c>
      <c r="D100" s="233">
        <v>631000</v>
      </c>
      <c r="E100" s="40">
        <f>E101</f>
        <v>302122.5</v>
      </c>
      <c r="F100" s="39">
        <f t="shared" si="1"/>
        <v>345.31127132746923</v>
      </c>
      <c r="G100" s="40">
        <f t="shared" si="2"/>
        <v>47.879952456418387</v>
      </c>
    </row>
    <row r="101" spans="1:7" s="1" customFormat="1" x14ac:dyDescent="0.25">
      <c r="A101" s="41">
        <v>711</v>
      </c>
      <c r="B101" s="41" t="s">
        <v>277</v>
      </c>
      <c r="C101" s="40">
        <v>87492.800000000003</v>
      </c>
      <c r="D101" s="233">
        <v>631000</v>
      </c>
      <c r="E101" s="40">
        <f>E102</f>
        <v>302122.5</v>
      </c>
      <c r="F101" s="39">
        <f t="shared" si="1"/>
        <v>345.31127132746923</v>
      </c>
      <c r="G101" s="40">
        <f t="shared" si="2"/>
        <v>47.879952456418387</v>
      </c>
    </row>
    <row r="102" spans="1:7" x14ac:dyDescent="0.25">
      <c r="A102" s="155">
        <v>7111</v>
      </c>
      <c r="B102" s="155" t="s">
        <v>278</v>
      </c>
      <c r="C102" s="156">
        <v>87492.800000000003</v>
      </c>
      <c r="D102" s="234"/>
      <c r="E102" s="156">
        <v>302122.5</v>
      </c>
      <c r="F102" s="176">
        <f t="shared" si="1"/>
        <v>345.31127132746923</v>
      </c>
      <c r="G102" s="156">
        <f t="shared" si="2"/>
        <v>0</v>
      </c>
    </row>
    <row r="103" spans="1:7" s="1" customFormat="1" x14ac:dyDescent="0.25">
      <c r="A103" s="41">
        <v>72</v>
      </c>
      <c r="B103" s="41" t="s">
        <v>223</v>
      </c>
      <c r="C103" s="40">
        <v>0</v>
      </c>
      <c r="D103" s="233"/>
      <c r="E103" s="40">
        <f>E104</f>
        <v>0</v>
      </c>
      <c r="F103" s="176">
        <f t="shared" si="1"/>
        <v>0</v>
      </c>
      <c r="G103" s="156">
        <f t="shared" si="2"/>
        <v>0</v>
      </c>
    </row>
    <row r="104" spans="1:7" s="1" customFormat="1" x14ac:dyDescent="0.25">
      <c r="A104" s="41">
        <v>721</v>
      </c>
      <c r="B104" s="41" t="s">
        <v>224</v>
      </c>
      <c r="C104" s="40">
        <v>0</v>
      </c>
      <c r="D104" s="233"/>
      <c r="E104" s="40">
        <f>E105</f>
        <v>0</v>
      </c>
      <c r="F104" s="39">
        <f t="shared" si="1"/>
        <v>0</v>
      </c>
      <c r="G104" s="40">
        <f t="shared" si="2"/>
        <v>0</v>
      </c>
    </row>
    <row r="105" spans="1:7" x14ac:dyDescent="0.25">
      <c r="A105" s="155">
        <v>7214</v>
      </c>
      <c r="B105" s="155" t="s">
        <v>218</v>
      </c>
      <c r="C105" s="156">
        <v>0</v>
      </c>
      <c r="D105" s="234"/>
      <c r="E105" s="156">
        <v>0</v>
      </c>
      <c r="F105" s="176">
        <f t="shared" si="1"/>
        <v>0</v>
      </c>
      <c r="G105" s="156">
        <f t="shared" si="2"/>
        <v>0</v>
      </c>
    </row>
    <row r="106" spans="1:7" x14ac:dyDescent="0.25">
      <c r="A106" s="83"/>
      <c r="B106" s="83" t="s">
        <v>57</v>
      </c>
      <c r="C106" s="82">
        <v>6883605.5800000001</v>
      </c>
      <c r="D106" s="238">
        <v>23263000</v>
      </c>
      <c r="E106" s="82">
        <f>E107+E180+E217</f>
        <v>7516296.2400000002</v>
      </c>
      <c r="F106" s="81">
        <f t="shared" si="1"/>
        <v>109.19126833527844</v>
      </c>
      <c r="G106" s="82">
        <f t="shared" si="2"/>
        <v>32.310090014185619</v>
      </c>
    </row>
    <row r="107" spans="1:7" x14ac:dyDescent="0.25">
      <c r="A107" s="142">
        <v>3</v>
      </c>
      <c r="B107" s="142" t="s">
        <v>6</v>
      </c>
      <c r="C107" s="143">
        <v>5806896.9699999997</v>
      </c>
      <c r="D107" s="239">
        <v>6015000</v>
      </c>
      <c r="E107" s="143">
        <f>E108+E116+E148+E160+E167+E171+E154</f>
        <v>5853831.1799999997</v>
      </c>
      <c r="F107" s="144">
        <f t="shared" si="1"/>
        <v>100.80824940140103</v>
      </c>
      <c r="G107" s="143">
        <f t="shared" si="2"/>
        <v>97.320551620947626</v>
      </c>
    </row>
    <row r="108" spans="1:7" x14ac:dyDescent="0.25">
      <c r="A108" s="41">
        <v>31</v>
      </c>
      <c r="B108" s="41" t="s">
        <v>58</v>
      </c>
      <c r="C108" s="40">
        <v>786583.41</v>
      </c>
      <c r="D108" s="233">
        <v>1200000</v>
      </c>
      <c r="E108" s="40">
        <f>E109+E113+E111</f>
        <v>963160.82</v>
      </c>
      <c r="F108" s="39">
        <f t="shared" si="1"/>
        <v>122.44865678008641</v>
      </c>
      <c r="G108" s="40">
        <f t="shared" si="2"/>
        <v>80.263401666666667</v>
      </c>
    </row>
    <row r="109" spans="1:7" x14ac:dyDescent="0.25">
      <c r="A109" s="41">
        <v>311</v>
      </c>
      <c r="B109" s="41" t="s">
        <v>59</v>
      </c>
      <c r="C109" s="40">
        <v>663178.71</v>
      </c>
      <c r="D109" s="233">
        <v>1015000</v>
      </c>
      <c r="E109" s="40">
        <f>E110</f>
        <v>815394.46</v>
      </c>
      <c r="F109" s="39">
        <f t="shared" si="1"/>
        <v>122.95244821716307</v>
      </c>
      <c r="G109" s="40">
        <f t="shared" si="2"/>
        <v>80.33442955665025</v>
      </c>
    </row>
    <row r="110" spans="1:7" x14ac:dyDescent="0.25">
      <c r="A110" s="155">
        <v>3111</v>
      </c>
      <c r="B110" s="155" t="s">
        <v>60</v>
      </c>
      <c r="C110" s="156">
        <v>663178.71</v>
      </c>
      <c r="D110" s="234"/>
      <c r="E110" s="156">
        <v>815394.46</v>
      </c>
      <c r="F110" s="176">
        <f t="shared" ref="F110:F179" si="3">IF(C110,E110/C110*100,0)</f>
        <v>122.95244821716307</v>
      </c>
      <c r="G110" s="156">
        <f t="shared" ref="G110:G179" si="4">IF(D110,E110/D110*100,0)</f>
        <v>0</v>
      </c>
    </row>
    <row r="111" spans="1:7" x14ac:dyDescent="0.25">
      <c r="A111" s="41">
        <v>312</v>
      </c>
      <c r="B111" s="41" t="s">
        <v>61</v>
      </c>
      <c r="C111" s="40">
        <v>12800</v>
      </c>
      <c r="D111" s="233">
        <v>16000</v>
      </c>
      <c r="E111" s="40">
        <f>E112</f>
        <v>18200</v>
      </c>
      <c r="F111" s="39">
        <f t="shared" si="3"/>
        <v>142.1875</v>
      </c>
      <c r="G111" s="40">
        <f t="shared" si="4"/>
        <v>113.75</v>
      </c>
    </row>
    <row r="112" spans="1:7" x14ac:dyDescent="0.25">
      <c r="A112" s="155">
        <v>3121</v>
      </c>
      <c r="B112" s="155" t="s">
        <v>61</v>
      </c>
      <c r="C112" s="156">
        <v>12800</v>
      </c>
      <c r="D112" s="234"/>
      <c r="E112" s="156">
        <v>18200</v>
      </c>
      <c r="F112" s="176">
        <f t="shared" si="3"/>
        <v>142.1875</v>
      </c>
      <c r="G112" s="156">
        <f t="shared" si="4"/>
        <v>0</v>
      </c>
    </row>
    <row r="113" spans="1:7" x14ac:dyDescent="0.25">
      <c r="A113" s="41">
        <v>313</v>
      </c>
      <c r="B113" s="41" t="s">
        <v>62</v>
      </c>
      <c r="C113" s="40">
        <v>110604.7</v>
      </c>
      <c r="D113" s="233">
        <v>169000</v>
      </c>
      <c r="E113" s="40">
        <f>E114+E115</f>
        <v>129566.36</v>
      </c>
      <c r="F113" s="39">
        <f t="shared" si="3"/>
        <v>117.14362952026451</v>
      </c>
      <c r="G113" s="40">
        <f t="shared" si="4"/>
        <v>76.666485207100592</v>
      </c>
    </row>
    <row r="114" spans="1:7" x14ac:dyDescent="0.25">
      <c r="A114" s="155">
        <v>3132</v>
      </c>
      <c r="B114" s="155" t="s">
        <v>63</v>
      </c>
      <c r="C114" s="156">
        <v>110604.7</v>
      </c>
      <c r="D114" s="234"/>
      <c r="E114" s="156">
        <v>129566.36</v>
      </c>
      <c r="F114" s="176">
        <f t="shared" si="3"/>
        <v>117.14362952026451</v>
      </c>
      <c r="G114" s="156">
        <f t="shared" si="4"/>
        <v>0</v>
      </c>
    </row>
    <row r="115" spans="1:7" x14ac:dyDescent="0.25">
      <c r="A115" s="155">
        <v>3133</v>
      </c>
      <c r="B115" s="155" t="s">
        <v>64</v>
      </c>
      <c r="C115" s="156">
        <v>0</v>
      </c>
      <c r="D115" s="234"/>
      <c r="E115" s="156">
        <v>0</v>
      </c>
      <c r="F115" s="176">
        <f t="shared" si="3"/>
        <v>0</v>
      </c>
      <c r="G115" s="156">
        <f t="shared" si="4"/>
        <v>0</v>
      </c>
    </row>
    <row r="116" spans="1:7" x14ac:dyDescent="0.25">
      <c r="A116" s="41">
        <v>32</v>
      </c>
      <c r="B116" s="41" t="s">
        <v>65</v>
      </c>
      <c r="C116" s="40">
        <v>2806011.26</v>
      </c>
      <c r="D116" s="233">
        <v>2254000</v>
      </c>
      <c r="E116" s="40">
        <f>E117+E122+E130+E141</f>
        <v>2693573.53</v>
      </c>
      <c r="F116" s="39">
        <f t="shared" si="3"/>
        <v>95.992969393857678</v>
      </c>
      <c r="G116" s="40">
        <f t="shared" si="4"/>
        <v>119.5019312333629</v>
      </c>
    </row>
    <row r="117" spans="1:7" x14ac:dyDescent="0.25">
      <c r="A117" s="41">
        <v>321</v>
      </c>
      <c r="B117" s="41" t="s">
        <v>66</v>
      </c>
      <c r="C117" s="40">
        <v>46193.49</v>
      </c>
      <c r="D117" s="233">
        <v>41000</v>
      </c>
      <c r="E117" s="40">
        <f>E118+E120+E119+E121</f>
        <v>29791.499999999996</v>
      </c>
      <c r="F117" s="39">
        <f t="shared" si="3"/>
        <v>64.492853863174233</v>
      </c>
      <c r="G117" s="40">
        <f t="shared" si="4"/>
        <v>72.662195121951214</v>
      </c>
    </row>
    <row r="118" spans="1:7" x14ac:dyDescent="0.25">
      <c r="A118" s="155">
        <v>3211</v>
      </c>
      <c r="B118" s="155" t="s">
        <v>67</v>
      </c>
      <c r="C118" s="156">
        <v>9100.52</v>
      </c>
      <c r="D118" s="234"/>
      <c r="E118" s="156">
        <v>5834.5</v>
      </c>
      <c r="F118" s="176">
        <f t="shared" si="3"/>
        <v>64.111721088465274</v>
      </c>
      <c r="G118" s="156">
        <f t="shared" si="4"/>
        <v>0</v>
      </c>
    </row>
    <row r="119" spans="1:7" s="31" customFormat="1" x14ac:dyDescent="0.25">
      <c r="A119" s="155">
        <v>3212</v>
      </c>
      <c r="B119" s="155" t="s">
        <v>268</v>
      </c>
      <c r="C119" s="156">
        <v>12757.47</v>
      </c>
      <c r="D119" s="234"/>
      <c r="E119" s="156">
        <v>5320.07</v>
      </c>
      <c r="F119" s="176">
        <f>IF(C119,E119/C119*100,0)</f>
        <v>41.701606980067361</v>
      </c>
      <c r="G119" s="156">
        <f>IF(D119,E119/D119*100,0)</f>
        <v>0</v>
      </c>
    </row>
    <row r="120" spans="1:7" s="31" customFormat="1" x14ac:dyDescent="0.25">
      <c r="A120" s="155">
        <v>3213</v>
      </c>
      <c r="B120" s="155" t="s">
        <v>68</v>
      </c>
      <c r="C120" s="156">
        <v>20487.5</v>
      </c>
      <c r="D120" s="234"/>
      <c r="E120" s="156">
        <v>11640.63</v>
      </c>
      <c r="F120" s="176">
        <f>IF(C120,E120/C120*100,0)</f>
        <v>56.818206223306888</v>
      </c>
      <c r="G120" s="156">
        <f>IF(D120,E120/D120*100,0)</f>
        <v>0</v>
      </c>
    </row>
    <row r="121" spans="1:7" s="31" customFormat="1" x14ac:dyDescent="0.25">
      <c r="A121" s="155">
        <v>3214</v>
      </c>
      <c r="B121" s="155" t="s">
        <v>269</v>
      </c>
      <c r="C121" s="156">
        <v>3848</v>
      </c>
      <c r="D121" s="234"/>
      <c r="E121" s="156">
        <v>6996.3</v>
      </c>
      <c r="F121" s="176">
        <f>IF(C121,E121/C121*100,0)</f>
        <v>181.81652806652806</v>
      </c>
      <c r="G121" s="156">
        <f>IF(D121,E121/D121*100,0)</f>
        <v>0</v>
      </c>
    </row>
    <row r="122" spans="1:7" s="31" customFormat="1" x14ac:dyDescent="0.25">
      <c r="A122" s="41">
        <v>322</v>
      </c>
      <c r="B122" s="41" t="s">
        <v>69</v>
      </c>
      <c r="C122" s="40">
        <v>224470.88</v>
      </c>
      <c r="D122" s="233">
        <v>311000</v>
      </c>
      <c r="E122" s="40">
        <f>SUM(E125:E129)</f>
        <v>291100.37999999995</v>
      </c>
      <c r="F122" s="39">
        <f>IF(C122,E122/C122*100,0)</f>
        <v>129.68291477273129</v>
      </c>
      <c r="G122" s="40">
        <f>IF(D122,E122/D122*100,0)</f>
        <v>93.601408360128602</v>
      </c>
    </row>
    <row r="123" spans="1:7" s="31" customFormat="1" ht="60" x14ac:dyDescent="0.25">
      <c r="A123" s="30" t="s">
        <v>13</v>
      </c>
      <c r="B123" s="30" t="s">
        <v>14</v>
      </c>
      <c r="C123" s="30" t="s">
        <v>399</v>
      </c>
      <c r="D123" s="237" t="s">
        <v>400</v>
      </c>
      <c r="E123" s="30" t="s">
        <v>401</v>
      </c>
      <c r="F123" s="30" t="s">
        <v>353</v>
      </c>
      <c r="G123" s="30" t="s">
        <v>354</v>
      </c>
    </row>
    <row r="124" spans="1:7" s="31" customFormat="1" x14ac:dyDescent="0.25">
      <c r="A124" s="175">
        <v>1</v>
      </c>
      <c r="B124" s="175">
        <v>2</v>
      </c>
      <c r="C124" s="175">
        <v>3</v>
      </c>
      <c r="D124" s="232">
        <v>4</v>
      </c>
      <c r="E124" s="175">
        <v>5</v>
      </c>
      <c r="F124" s="175">
        <v>6</v>
      </c>
      <c r="G124" s="175">
        <v>7</v>
      </c>
    </row>
    <row r="125" spans="1:7" s="31" customFormat="1" x14ac:dyDescent="0.25">
      <c r="A125" s="155">
        <v>3221</v>
      </c>
      <c r="B125" s="155" t="s">
        <v>70</v>
      </c>
      <c r="C125" s="156">
        <v>42001.46</v>
      </c>
      <c r="D125" s="234"/>
      <c r="E125" s="156">
        <v>45378.34</v>
      </c>
      <c r="F125" s="176">
        <f>IF(C125,E125/C125*100,0)</f>
        <v>108.03991099357022</v>
      </c>
      <c r="G125" s="156">
        <f>IF(D125,E125/D125*100,0)</f>
        <v>0</v>
      </c>
    </row>
    <row r="126" spans="1:7" s="31" customFormat="1" x14ac:dyDescent="0.25">
      <c r="A126" s="155">
        <v>3223</v>
      </c>
      <c r="B126" s="155" t="s">
        <v>71</v>
      </c>
      <c r="C126" s="156">
        <v>169540.57</v>
      </c>
      <c r="D126" s="234"/>
      <c r="E126" s="156">
        <v>194561.62</v>
      </c>
      <c r="F126" s="176">
        <f>IF(C126,E126/C126*100,0)</f>
        <v>114.75814903771999</v>
      </c>
      <c r="G126" s="156">
        <f>IF(D126,E126/D126*100,0)</f>
        <v>0</v>
      </c>
    </row>
    <row r="127" spans="1:7" s="31" customFormat="1" x14ac:dyDescent="0.25">
      <c r="A127" s="177">
        <v>3224</v>
      </c>
      <c r="B127" s="177" t="s">
        <v>357</v>
      </c>
      <c r="C127" s="178">
        <v>4046.6</v>
      </c>
      <c r="D127" s="240"/>
      <c r="E127" s="178">
        <v>17159.060000000001</v>
      </c>
      <c r="F127" s="176">
        <f>IF(C127,E127/C127*100,0)</f>
        <v>424.03647506548714</v>
      </c>
      <c r="G127" s="156">
        <f>IF(D127,E127/D127*100,0)</f>
        <v>0</v>
      </c>
    </row>
    <row r="128" spans="1:7" x14ac:dyDescent="0.25">
      <c r="A128" s="155">
        <v>3225</v>
      </c>
      <c r="B128" s="155" t="s">
        <v>72</v>
      </c>
      <c r="C128" s="156">
        <v>5636.95</v>
      </c>
      <c r="D128" s="234"/>
      <c r="E128" s="156">
        <v>33368.559999999998</v>
      </c>
      <c r="F128" s="176">
        <f t="shared" si="3"/>
        <v>591.96125564356612</v>
      </c>
      <c r="G128" s="156">
        <f t="shared" si="4"/>
        <v>0</v>
      </c>
    </row>
    <row r="129" spans="1:7" x14ac:dyDescent="0.25">
      <c r="A129" s="155">
        <v>3227</v>
      </c>
      <c r="B129" s="155" t="s">
        <v>270</v>
      </c>
      <c r="C129" s="156">
        <v>3245.3</v>
      </c>
      <c r="D129" s="234"/>
      <c r="E129" s="156">
        <v>632.79999999999995</v>
      </c>
      <c r="F129" s="176">
        <f t="shared" si="3"/>
        <v>19.498967737959507</v>
      </c>
      <c r="G129" s="156">
        <f t="shared" si="4"/>
        <v>0</v>
      </c>
    </row>
    <row r="130" spans="1:7" x14ac:dyDescent="0.25">
      <c r="A130" s="41">
        <v>323</v>
      </c>
      <c r="B130" s="41" t="s">
        <v>73</v>
      </c>
      <c r="C130" s="40">
        <v>1838090.65</v>
      </c>
      <c r="D130" s="233">
        <v>1420000</v>
      </c>
      <c r="E130" s="40">
        <f>E131+E132+E133+E134+E135+E136+E137+E138</f>
        <v>2014561.06</v>
      </c>
      <c r="F130" s="39">
        <f t="shared" si="3"/>
        <v>109.60074575212056</v>
      </c>
      <c r="G130" s="40">
        <f t="shared" si="4"/>
        <v>141.87049718309859</v>
      </c>
    </row>
    <row r="131" spans="1:7" x14ac:dyDescent="0.25">
      <c r="A131" s="155">
        <v>3231</v>
      </c>
      <c r="B131" s="155" t="s">
        <v>74</v>
      </c>
      <c r="C131" s="156">
        <v>56572.71</v>
      </c>
      <c r="D131" s="234"/>
      <c r="E131" s="156">
        <v>47992.800000000003</v>
      </c>
      <c r="F131" s="176">
        <f t="shared" si="3"/>
        <v>84.83383596083695</v>
      </c>
      <c r="G131" s="156">
        <f t="shared" si="4"/>
        <v>0</v>
      </c>
    </row>
    <row r="132" spans="1:7" x14ac:dyDescent="0.25">
      <c r="A132" s="155">
        <v>3232</v>
      </c>
      <c r="B132" s="155" t="s">
        <v>75</v>
      </c>
      <c r="C132" s="156">
        <v>782405.79</v>
      </c>
      <c r="D132" s="234"/>
      <c r="E132" s="156">
        <v>1072543.77</v>
      </c>
      <c r="F132" s="176">
        <f t="shared" si="3"/>
        <v>137.08280072927374</v>
      </c>
      <c r="G132" s="156">
        <f t="shared" si="4"/>
        <v>0</v>
      </c>
    </row>
    <row r="133" spans="1:7" x14ac:dyDescent="0.25">
      <c r="A133" s="155">
        <v>3233</v>
      </c>
      <c r="B133" s="155" t="s">
        <v>76</v>
      </c>
      <c r="C133" s="156">
        <v>80857.440000000002</v>
      </c>
      <c r="D133" s="234"/>
      <c r="E133" s="156">
        <v>89569.11</v>
      </c>
      <c r="F133" s="176">
        <f t="shared" si="3"/>
        <v>110.77411058277382</v>
      </c>
      <c r="G133" s="156">
        <f t="shared" si="4"/>
        <v>0</v>
      </c>
    </row>
    <row r="134" spans="1:7" x14ac:dyDescent="0.25">
      <c r="A134" s="155">
        <v>3234</v>
      </c>
      <c r="B134" s="155" t="s">
        <v>77</v>
      </c>
      <c r="C134" s="156">
        <v>153581.73000000001</v>
      </c>
      <c r="D134" s="234"/>
      <c r="E134" s="156">
        <v>160033.74</v>
      </c>
      <c r="F134" s="176">
        <f t="shared" si="3"/>
        <v>104.20102703622362</v>
      </c>
      <c r="G134" s="156">
        <f t="shared" si="4"/>
        <v>0</v>
      </c>
    </row>
    <row r="135" spans="1:7" x14ac:dyDescent="0.25">
      <c r="A135" s="155">
        <v>3236</v>
      </c>
      <c r="B135" s="155" t="s">
        <v>78</v>
      </c>
      <c r="C135" s="156">
        <v>20576.25</v>
      </c>
      <c r="D135" s="234"/>
      <c r="E135" s="156">
        <v>13900.75</v>
      </c>
      <c r="F135" s="176">
        <f t="shared" si="3"/>
        <v>67.557256545774862</v>
      </c>
      <c r="G135" s="156">
        <f t="shared" si="4"/>
        <v>0</v>
      </c>
    </row>
    <row r="136" spans="1:7" x14ac:dyDescent="0.25">
      <c r="A136" s="155">
        <v>3237</v>
      </c>
      <c r="B136" s="155" t="s">
        <v>79</v>
      </c>
      <c r="C136" s="156">
        <v>684627.03</v>
      </c>
      <c r="D136" s="234"/>
      <c r="E136" s="156">
        <v>475840.16</v>
      </c>
      <c r="F136" s="176">
        <f t="shared" si="3"/>
        <v>69.503560208541572</v>
      </c>
      <c r="G136" s="156">
        <f t="shared" si="4"/>
        <v>0</v>
      </c>
    </row>
    <row r="137" spans="1:7" x14ac:dyDescent="0.25">
      <c r="A137" s="155">
        <v>3238</v>
      </c>
      <c r="B137" s="155" t="s">
        <v>80</v>
      </c>
      <c r="C137" s="156">
        <v>4173.38</v>
      </c>
      <c r="D137" s="234"/>
      <c r="E137" s="156">
        <v>3218.5</v>
      </c>
      <c r="F137" s="176">
        <f t="shared" si="3"/>
        <v>77.119744667391899</v>
      </c>
      <c r="G137" s="156">
        <f t="shared" si="4"/>
        <v>0</v>
      </c>
    </row>
    <row r="138" spans="1:7" x14ac:dyDescent="0.25">
      <c r="A138" s="155">
        <v>3239</v>
      </c>
      <c r="B138" s="155" t="s">
        <v>271</v>
      </c>
      <c r="C138" s="156">
        <v>55296.32</v>
      </c>
      <c r="D138" s="234"/>
      <c r="E138" s="156">
        <v>151462.23000000001</v>
      </c>
      <c r="F138" s="176">
        <f t="shared" si="3"/>
        <v>273.91014447254361</v>
      </c>
      <c r="G138" s="156">
        <f t="shared" si="4"/>
        <v>0</v>
      </c>
    </row>
    <row r="139" spans="1:7" x14ac:dyDescent="0.25">
      <c r="A139" s="41">
        <v>324</v>
      </c>
      <c r="B139" s="41" t="s">
        <v>307</v>
      </c>
      <c r="C139" s="156">
        <v>0</v>
      </c>
      <c r="D139" s="233">
        <v>5000</v>
      </c>
      <c r="E139" s="156">
        <v>0</v>
      </c>
      <c r="F139" s="39">
        <f t="shared" si="3"/>
        <v>0</v>
      </c>
      <c r="G139" s="40">
        <f t="shared" si="4"/>
        <v>0</v>
      </c>
    </row>
    <row r="140" spans="1:7" x14ac:dyDescent="0.25">
      <c r="A140" s="155">
        <v>3241</v>
      </c>
      <c r="B140" s="155" t="s">
        <v>307</v>
      </c>
      <c r="C140" s="156">
        <v>0</v>
      </c>
      <c r="D140" s="234"/>
      <c r="E140" s="156">
        <v>0</v>
      </c>
      <c r="F140" s="176">
        <f t="shared" si="3"/>
        <v>0</v>
      </c>
      <c r="G140" s="156">
        <f t="shared" si="4"/>
        <v>0</v>
      </c>
    </row>
    <row r="141" spans="1:7" x14ac:dyDescent="0.25">
      <c r="A141" s="41">
        <v>329</v>
      </c>
      <c r="B141" s="41" t="s">
        <v>81</v>
      </c>
      <c r="C141" s="40">
        <v>697256.24</v>
      </c>
      <c r="D141" s="233">
        <v>477000</v>
      </c>
      <c r="E141" s="40">
        <f>E142+E143+E144+E145+E147+E146</f>
        <v>358120.58999999997</v>
      </c>
      <c r="F141" s="39">
        <f t="shared" si="3"/>
        <v>51.361403377329395</v>
      </c>
      <c r="G141" s="40">
        <f t="shared" si="4"/>
        <v>75.077691823899357</v>
      </c>
    </row>
    <row r="142" spans="1:7" x14ac:dyDescent="0.25">
      <c r="A142" s="155">
        <v>3291</v>
      </c>
      <c r="B142" s="155" t="s">
        <v>82</v>
      </c>
      <c r="C142" s="156">
        <v>233751.02</v>
      </c>
      <c r="D142" s="234"/>
      <c r="E142" s="156">
        <v>160816.1</v>
      </c>
      <c r="F142" s="176">
        <f t="shared" si="3"/>
        <v>68.798031341210844</v>
      </c>
      <c r="G142" s="156">
        <f t="shared" si="4"/>
        <v>0</v>
      </c>
    </row>
    <row r="143" spans="1:7" x14ac:dyDescent="0.25">
      <c r="A143" s="155">
        <v>3292</v>
      </c>
      <c r="B143" s="155" t="s">
        <v>83</v>
      </c>
      <c r="C143" s="156">
        <v>4374.7700000000004</v>
      </c>
      <c r="D143" s="234"/>
      <c r="E143" s="156">
        <v>4595.3999999999996</v>
      </c>
      <c r="F143" s="176">
        <f t="shared" si="3"/>
        <v>105.04323655872192</v>
      </c>
      <c r="G143" s="156">
        <f t="shared" si="4"/>
        <v>0</v>
      </c>
    </row>
    <row r="144" spans="1:7" x14ac:dyDescent="0.25">
      <c r="A144" s="155">
        <v>3293</v>
      </c>
      <c r="B144" s="155" t="s">
        <v>84</v>
      </c>
      <c r="C144" s="156">
        <v>207503.01</v>
      </c>
      <c r="D144" s="234"/>
      <c r="E144" s="156">
        <v>30822.95</v>
      </c>
      <c r="F144" s="176">
        <f t="shared" si="3"/>
        <v>14.854218259291757</v>
      </c>
      <c r="G144" s="156">
        <f t="shared" si="4"/>
        <v>0</v>
      </c>
    </row>
    <row r="145" spans="1:7" x14ac:dyDescent="0.25">
      <c r="A145" s="155">
        <v>3294</v>
      </c>
      <c r="B145" s="155" t="s">
        <v>85</v>
      </c>
      <c r="C145" s="156">
        <v>12900</v>
      </c>
      <c r="D145" s="234"/>
      <c r="E145" s="156">
        <v>24272.799999999999</v>
      </c>
      <c r="F145" s="176">
        <f t="shared" si="3"/>
        <v>188.16124031007752</v>
      </c>
      <c r="G145" s="156">
        <f t="shared" si="4"/>
        <v>0</v>
      </c>
    </row>
    <row r="146" spans="1:7" x14ac:dyDescent="0.25">
      <c r="A146" s="155">
        <v>3295</v>
      </c>
      <c r="B146" s="155" t="s">
        <v>272</v>
      </c>
      <c r="C146" s="156">
        <v>40648.28</v>
      </c>
      <c r="D146" s="234"/>
      <c r="E146" s="156">
        <v>34198.28</v>
      </c>
      <c r="F146" s="176">
        <f t="shared" si="3"/>
        <v>84.132169922072961</v>
      </c>
      <c r="G146" s="156">
        <f t="shared" si="4"/>
        <v>0</v>
      </c>
    </row>
    <row r="147" spans="1:7" x14ac:dyDescent="0.25">
      <c r="A147" s="155">
        <v>3299</v>
      </c>
      <c r="B147" s="155" t="s">
        <v>81</v>
      </c>
      <c r="C147" s="156">
        <v>198079.16</v>
      </c>
      <c r="D147" s="234"/>
      <c r="E147" s="156">
        <v>103415.06</v>
      </c>
      <c r="F147" s="176">
        <f t="shared" si="3"/>
        <v>52.208955247992769</v>
      </c>
      <c r="G147" s="156">
        <f t="shared" si="4"/>
        <v>0</v>
      </c>
    </row>
    <row r="148" spans="1:7" x14ac:dyDescent="0.25">
      <c r="A148" s="41">
        <v>34</v>
      </c>
      <c r="B148" s="41" t="s">
        <v>86</v>
      </c>
      <c r="C148" s="40">
        <v>12624.81</v>
      </c>
      <c r="D148" s="233">
        <v>95000</v>
      </c>
      <c r="E148" s="40">
        <f>E151</f>
        <v>12396.619999999999</v>
      </c>
      <c r="F148" s="39">
        <f t="shared" si="3"/>
        <v>98.192527253875497</v>
      </c>
      <c r="G148" s="40">
        <f t="shared" si="4"/>
        <v>13.049073684210525</v>
      </c>
    </row>
    <row r="149" spans="1:7" s="31" customFormat="1" x14ac:dyDescent="0.25">
      <c r="A149" s="41">
        <v>342</v>
      </c>
      <c r="B149" s="41" t="s">
        <v>409</v>
      </c>
      <c r="C149" s="40">
        <v>0</v>
      </c>
      <c r="D149" s="233">
        <v>42000</v>
      </c>
      <c r="E149" s="40"/>
      <c r="F149" s="39">
        <f t="shared" si="3"/>
        <v>0</v>
      </c>
      <c r="G149" s="156">
        <f t="shared" si="4"/>
        <v>0</v>
      </c>
    </row>
    <row r="150" spans="1:7" s="31" customFormat="1" ht="30" x14ac:dyDescent="0.25">
      <c r="A150" s="271">
        <v>3422</v>
      </c>
      <c r="B150" s="272" t="s">
        <v>410</v>
      </c>
      <c r="C150" s="273">
        <v>0</v>
      </c>
      <c r="D150" s="274">
        <v>42000</v>
      </c>
      <c r="E150" s="273"/>
      <c r="F150" s="270">
        <f t="shared" si="3"/>
        <v>0</v>
      </c>
      <c r="G150" s="156">
        <f t="shared" si="4"/>
        <v>0</v>
      </c>
    </row>
    <row r="151" spans="1:7" s="31" customFormat="1" x14ac:dyDescent="0.25">
      <c r="A151" s="41">
        <v>343</v>
      </c>
      <c r="B151" s="41" t="s">
        <v>87</v>
      </c>
      <c r="C151" s="40">
        <v>12624.81</v>
      </c>
      <c r="D151" s="233">
        <v>53000</v>
      </c>
      <c r="E151" s="40">
        <f>E152+E153</f>
        <v>12396.619999999999</v>
      </c>
      <c r="F151" s="39">
        <f t="shared" si="3"/>
        <v>98.192527253875497</v>
      </c>
      <c r="G151" s="40">
        <f>IF(D151,E151/D151*100,0)</f>
        <v>23.389849056603769</v>
      </c>
    </row>
    <row r="152" spans="1:7" s="31" customFormat="1" x14ac:dyDescent="0.25">
      <c r="A152" s="155">
        <v>3431</v>
      </c>
      <c r="B152" s="155" t="s">
        <v>88</v>
      </c>
      <c r="C152" s="156">
        <v>7758.69</v>
      </c>
      <c r="D152" s="234"/>
      <c r="E152" s="156">
        <v>9722.73</v>
      </c>
      <c r="F152" s="176">
        <f>IF(C152,E152/C152*100,0)</f>
        <v>125.31406719433306</v>
      </c>
      <c r="G152" s="156">
        <f>IF(D152,E152/D152*100,0)</f>
        <v>0</v>
      </c>
    </row>
    <row r="153" spans="1:7" s="31" customFormat="1" x14ac:dyDescent="0.25">
      <c r="A153" s="155">
        <v>3433</v>
      </c>
      <c r="B153" s="155" t="s">
        <v>298</v>
      </c>
      <c r="C153" s="156">
        <v>4866.12</v>
      </c>
      <c r="D153" s="234"/>
      <c r="E153" s="156">
        <v>2673.89</v>
      </c>
      <c r="F153" s="176">
        <f>IF(C153,E153/C153*100,0)</f>
        <v>54.949117572110836</v>
      </c>
      <c r="G153" s="156">
        <f>IF(D153,E153/D153*100,0)</f>
        <v>0</v>
      </c>
    </row>
    <row r="154" spans="1:7" s="31" customFormat="1" x14ac:dyDescent="0.25">
      <c r="A154" s="41">
        <v>35</v>
      </c>
      <c r="B154" s="41" t="s">
        <v>225</v>
      </c>
      <c r="C154" s="40">
        <v>0</v>
      </c>
      <c r="D154" s="233">
        <v>0</v>
      </c>
      <c r="E154" s="40">
        <f>E157</f>
        <v>4200</v>
      </c>
      <c r="F154" s="39">
        <f>IF(C154,E154/C154*100,0)</f>
        <v>0</v>
      </c>
      <c r="G154" s="40">
        <f>IF(D154,E154/D154*100,0)</f>
        <v>0</v>
      </c>
    </row>
    <row r="155" spans="1:7" s="31" customFormat="1" ht="60" x14ac:dyDescent="0.25">
      <c r="A155" s="30" t="s">
        <v>13</v>
      </c>
      <c r="B155" s="30" t="s">
        <v>14</v>
      </c>
      <c r="C155" s="30" t="s">
        <v>399</v>
      </c>
      <c r="D155" s="237" t="s">
        <v>400</v>
      </c>
      <c r="E155" s="30" t="s">
        <v>401</v>
      </c>
      <c r="F155" s="30" t="s">
        <v>353</v>
      </c>
      <c r="G155" s="30" t="s">
        <v>354</v>
      </c>
    </row>
    <row r="156" spans="1:7" s="31" customFormat="1" x14ac:dyDescent="0.25">
      <c r="A156" s="175">
        <v>1</v>
      </c>
      <c r="B156" s="175">
        <v>2</v>
      </c>
      <c r="C156" s="175">
        <v>3</v>
      </c>
      <c r="D156" s="232">
        <v>4</v>
      </c>
      <c r="E156" s="175">
        <v>5</v>
      </c>
      <c r="F156" s="175">
        <v>6</v>
      </c>
      <c r="G156" s="175">
        <v>7</v>
      </c>
    </row>
    <row r="157" spans="1:7" s="31" customFormat="1" x14ac:dyDescent="0.25">
      <c r="A157" s="41">
        <v>352</v>
      </c>
      <c r="B157" s="41" t="s">
        <v>226</v>
      </c>
      <c r="C157" s="40">
        <v>0</v>
      </c>
      <c r="D157" s="233">
        <v>0</v>
      </c>
      <c r="E157" s="40">
        <f>E159</f>
        <v>4200</v>
      </c>
      <c r="F157" s="39">
        <f>IF(C157,E157/C157*100,0)</f>
        <v>0</v>
      </c>
      <c r="G157" s="40">
        <f>IF(D157,E157/D157*100,0)</f>
        <v>0</v>
      </c>
    </row>
    <row r="158" spans="1:7" s="31" customFormat="1" ht="30" x14ac:dyDescent="0.25">
      <c r="A158" s="266">
        <v>3522</v>
      </c>
      <c r="B158" s="269" t="s">
        <v>405</v>
      </c>
      <c r="C158" s="230">
        <v>0</v>
      </c>
      <c r="D158" s="267"/>
      <c r="E158" s="230">
        <v>0</v>
      </c>
      <c r="F158" s="268"/>
      <c r="G158" s="40">
        <f t="shared" ref="G158:G160" si="5">IF(D158,E158/D158*100,0)</f>
        <v>0</v>
      </c>
    </row>
    <row r="159" spans="1:7" s="31" customFormat="1" x14ac:dyDescent="0.25">
      <c r="A159" s="155">
        <v>3523</v>
      </c>
      <c r="B159" s="155" t="s">
        <v>227</v>
      </c>
      <c r="C159" s="156">
        <v>0</v>
      </c>
      <c r="D159" s="234"/>
      <c r="E159" s="156">
        <v>4200</v>
      </c>
      <c r="F159" s="176">
        <f>IF(C159,E159/C159*100,0)</f>
        <v>0</v>
      </c>
      <c r="G159" s="40">
        <f t="shared" si="5"/>
        <v>0</v>
      </c>
    </row>
    <row r="160" spans="1:7" s="31" customFormat="1" x14ac:dyDescent="0.25">
      <c r="A160" s="41">
        <v>36</v>
      </c>
      <c r="B160" s="41" t="s">
        <v>89</v>
      </c>
      <c r="C160" s="40">
        <v>856846.95</v>
      </c>
      <c r="D160" s="233">
        <v>849000</v>
      </c>
      <c r="E160" s="40">
        <f>SUM(E162+E164)</f>
        <v>775824.42</v>
      </c>
      <c r="F160" s="39">
        <f>IF(C160,E160/C160*100,0)</f>
        <v>90.544107089369945</v>
      </c>
      <c r="G160" s="40">
        <f t="shared" si="5"/>
        <v>91.380968197879866</v>
      </c>
    </row>
    <row r="161" spans="1:7" s="31" customFormat="1" x14ac:dyDescent="0.25">
      <c r="A161" s="86">
        <v>363</v>
      </c>
      <c r="B161" s="86" t="s">
        <v>90</v>
      </c>
      <c r="C161" s="87">
        <v>42264.09</v>
      </c>
      <c r="D161" s="241">
        <v>24000</v>
      </c>
      <c r="E161" s="87">
        <f>E162</f>
        <v>11734.81</v>
      </c>
      <c r="F161" s="39">
        <f>IF(C161,E161/C161*100,0)</f>
        <v>27.765438697485266</v>
      </c>
      <c r="G161" s="40">
        <f>IF(D161,E161/D161*100,0)</f>
        <v>48.895041666666664</v>
      </c>
    </row>
    <row r="162" spans="1:7" x14ac:dyDescent="0.25">
      <c r="A162" s="155">
        <v>3631</v>
      </c>
      <c r="B162" s="155" t="s">
        <v>91</v>
      </c>
      <c r="C162" s="156">
        <v>42264.09</v>
      </c>
      <c r="D162" s="234"/>
      <c r="E162" s="156">
        <v>11734.81</v>
      </c>
      <c r="F162" s="176">
        <f t="shared" si="3"/>
        <v>27.765438697485266</v>
      </c>
      <c r="G162" s="156">
        <f t="shared" si="4"/>
        <v>0</v>
      </c>
    </row>
    <row r="163" spans="1:7" s="31" customFormat="1" x14ac:dyDescent="0.25">
      <c r="A163" s="155">
        <v>3632</v>
      </c>
      <c r="B163" s="266" t="s">
        <v>335</v>
      </c>
      <c r="C163" s="156">
        <v>0</v>
      </c>
      <c r="D163" s="234"/>
      <c r="E163" s="156"/>
      <c r="F163" s="176"/>
      <c r="G163" s="156">
        <f t="shared" si="4"/>
        <v>0</v>
      </c>
    </row>
    <row r="164" spans="1:7" s="28" customFormat="1" ht="15" customHeight="1" x14ac:dyDescent="0.25">
      <c r="A164" s="41">
        <v>366</v>
      </c>
      <c r="B164" s="41" t="s">
        <v>145</v>
      </c>
      <c r="C164" s="40">
        <v>814582.86</v>
      </c>
      <c r="D164" s="233">
        <v>825000</v>
      </c>
      <c r="E164" s="40">
        <f>E165+E166</f>
        <v>764089.61</v>
      </c>
      <c r="F164" s="39">
        <f t="shared" si="3"/>
        <v>93.801336551569463</v>
      </c>
      <c r="G164" s="40">
        <f t="shared" si="4"/>
        <v>92.616922424242418</v>
      </c>
    </row>
    <row r="165" spans="1:7" s="28" customFormat="1" x14ac:dyDescent="0.25">
      <c r="A165" s="155">
        <v>3661</v>
      </c>
      <c r="B165" s="155" t="s">
        <v>146</v>
      </c>
      <c r="C165" s="156">
        <v>814582.86</v>
      </c>
      <c r="D165" s="234"/>
      <c r="E165" s="156">
        <v>740930.35</v>
      </c>
      <c r="F165" s="176">
        <f t="shared" si="3"/>
        <v>90.958254388018929</v>
      </c>
      <c r="G165" s="156">
        <f t="shared" si="4"/>
        <v>0</v>
      </c>
    </row>
    <row r="166" spans="1:7" x14ac:dyDescent="0.25">
      <c r="A166" s="155">
        <v>3662</v>
      </c>
      <c r="B166" s="155" t="s">
        <v>273</v>
      </c>
      <c r="C166" s="156">
        <v>0</v>
      </c>
      <c r="D166" s="234"/>
      <c r="E166" s="156">
        <v>23159.26</v>
      </c>
      <c r="F166" s="176">
        <f t="shared" si="3"/>
        <v>0</v>
      </c>
      <c r="G166" s="156">
        <f t="shared" si="4"/>
        <v>0</v>
      </c>
    </row>
    <row r="167" spans="1:7" x14ac:dyDescent="0.25">
      <c r="A167" s="41">
        <v>37</v>
      </c>
      <c r="B167" s="41" t="s">
        <v>92</v>
      </c>
      <c r="C167" s="40">
        <v>571347.32999999996</v>
      </c>
      <c r="D167" s="233">
        <v>778000</v>
      </c>
      <c r="E167" s="40">
        <f>E168</f>
        <v>711474.89</v>
      </c>
      <c r="F167" s="39">
        <f t="shared" si="3"/>
        <v>124.52580989570741</v>
      </c>
      <c r="G167" s="40">
        <f t="shared" si="4"/>
        <v>91.4492146529563</v>
      </c>
    </row>
    <row r="168" spans="1:7" x14ac:dyDescent="0.25">
      <c r="A168" s="41">
        <v>372</v>
      </c>
      <c r="B168" s="41" t="s">
        <v>93</v>
      </c>
      <c r="C168" s="40">
        <v>571347.32999999996</v>
      </c>
      <c r="D168" s="233">
        <v>778000</v>
      </c>
      <c r="E168" s="40">
        <f>E169+E170</f>
        <v>711474.89</v>
      </c>
      <c r="F168" s="39">
        <f t="shared" si="3"/>
        <v>124.52580989570741</v>
      </c>
      <c r="G168" s="40">
        <f t="shared" si="4"/>
        <v>91.4492146529563</v>
      </c>
    </row>
    <row r="169" spans="1:7" x14ac:dyDescent="0.25">
      <c r="A169" s="155">
        <v>3721</v>
      </c>
      <c r="B169" s="155" t="s">
        <v>94</v>
      </c>
      <c r="C169" s="156">
        <v>304954.11</v>
      </c>
      <c r="D169" s="234"/>
      <c r="E169" s="156">
        <v>462126.25</v>
      </c>
      <c r="F169" s="176">
        <f t="shared" si="3"/>
        <v>151.5396037784177</v>
      </c>
      <c r="G169" s="156">
        <f t="shared" si="4"/>
        <v>0</v>
      </c>
    </row>
    <row r="170" spans="1:7" x14ac:dyDescent="0.25">
      <c r="A170" s="155">
        <v>3722</v>
      </c>
      <c r="B170" s="155" t="s">
        <v>95</v>
      </c>
      <c r="C170" s="156">
        <v>266393.21999999997</v>
      </c>
      <c r="D170" s="234"/>
      <c r="E170" s="156">
        <v>249348.64</v>
      </c>
      <c r="F170" s="176">
        <f t="shared" si="3"/>
        <v>93.601721545315613</v>
      </c>
      <c r="G170" s="156">
        <f t="shared" si="4"/>
        <v>0</v>
      </c>
    </row>
    <row r="171" spans="1:7" x14ac:dyDescent="0.25">
      <c r="A171" s="41">
        <v>38</v>
      </c>
      <c r="B171" s="41" t="s">
        <v>96</v>
      </c>
      <c r="C171" s="40">
        <v>773483.21</v>
      </c>
      <c r="D171" s="233">
        <v>839000</v>
      </c>
      <c r="E171" s="40">
        <f>E172+E176+E178</f>
        <v>693200.9</v>
      </c>
      <c r="F171" s="39">
        <f t="shared" si="3"/>
        <v>89.62067838550756</v>
      </c>
      <c r="G171" s="40">
        <f t="shared" si="4"/>
        <v>82.622276519666272</v>
      </c>
    </row>
    <row r="172" spans="1:7" x14ac:dyDescent="0.25">
      <c r="A172" s="41">
        <v>381</v>
      </c>
      <c r="B172" s="41" t="s">
        <v>97</v>
      </c>
      <c r="C172" s="40">
        <v>722798.52</v>
      </c>
      <c r="D172" s="233">
        <v>659000</v>
      </c>
      <c r="E172" s="40">
        <f>E173+E175</f>
        <v>651013.80000000005</v>
      </c>
      <c r="F172" s="39">
        <f t="shared" si="3"/>
        <v>90.068502077176376</v>
      </c>
      <c r="G172" s="40">
        <f t="shared" si="4"/>
        <v>98.788133535660094</v>
      </c>
    </row>
    <row r="173" spans="1:7" x14ac:dyDescent="0.25">
      <c r="A173" s="155">
        <v>3811</v>
      </c>
      <c r="B173" s="155" t="s">
        <v>98</v>
      </c>
      <c r="C173" s="156">
        <v>722798.52</v>
      </c>
      <c r="D173" s="234"/>
      <c r="E173" s="156">
        <v>651013.80000000005</v>
      </c>
      <c r="F173" s="176">
        <f t="shared" si="3"/>
        <v>90.068502077176376</v>
      </c>
      <c r="G173" s="156">
        <f t="shared" si="4"/>
        <v>0</v>
      </c>
    </row>
    <row r="174" spans="1:7" s="1" customFormat="1" x14ac:dyDescent="0.25">
      <c r="A174" s="41">
        <v>382</v>
      </c>
      <c r="B174" s="41" t="s">
        <v>411</v>
      </c>
      <c r="C174" s="40">
        <v>0</v>
      </c>
      <c r="D174" s="233">
        <v>60000</v>
      </c>
      <c r="E174" s="156">
        <v>0</v>
      </c>
      <c r="F174" s="39">
        <f t="shared" si="3"/>
        <v>0</v>
      </c>
      <c r="G174" s="156">
        <f t="shared" si="4"/>
        <v>0</v>
      </c>
    </row>
    <row r="175" spans="1:7" x14ac:dyDescent="0.25">
      <c r="A175" s="155">
        <v>3821</v>
      </c>
      <c r="B175" s="266" t="s">
        <v>406</v>
      </c>
      <c r="C175" s="156">
        <v>0</v>
      </c>
      <c r="D175" s="234"/>
      <c r="E175" s="156">
        <v>0</v>
      </c>
      <c r="F175" s="176">
        <f t="shared" si="3"/>
        <v>0</v>
      </c>
      <c r="G175" s="156">
        <f t="shared" si="4"/>
        <v>0</v>
      </c>
    </row>
    <row r="176" spans="1:7" x14ac:dyDescent="0.25">
      <c r="A176" s="41">
        <v>383</v>
      </c>
      <c r="B176" s="41" t="s">
        <v>219</v>
      </c>
      <c r="C176" s="40">
        <v>0</v>
      </c>
      <c r="D176" s="233"/>
      <c r="E176" s="40">
        <f>E177</f>
        <v>4095</v>
      </c>
      <c r="F176" s="39">
        <f t="shared" si="3"/>
        <v>0</v>
      </c>
      <c r="G176" s="40">
        <f t="shared" si="4"/>
        <v>0</v>
      </c>
    </row>
    <row r="177" spans="1:7" x14ac:dyDescent="0.25">
      <c r="A177" s="155">
        <v>3835</v>
      </c>
      <c r="B177" s="336" t="s">
        <v>299</v>
      </c>
      <c r="C177" s="156">
        <v>0</v>
      </c>
      <c r="D177" s="234"/>
      <c r="E177" s="156">
        <v>4095</v>
      </c>
      <c r="F177" s="176">
        <f t="shared" si="3"/>
        <v>0</v>
      </c>
      <c r="G177" s="156">
        <f t="shared" si="4"/>
        <v>0</v>
      </c>
    </row>
    <row r="178" spans="1:7" x14ac:dyDescent="0.25">
      <c r="A178" s="41">
        <v>386</v>
      </c>
      <c r="B178" s="41" t="s">
        <v>212</v>
      </c>
      <c r="C178" s="40">
        <v>50684.69</v>
      </c>
      <c r="D178" s="233">
        <v>120000</v>
      </c>
      <c r="E178" s="40">
        <f>E179</f>
        <v>38092.1</v>
      </c>
      <c r="F178" s="39">
        <f t="shared" si="3"/>
        <v>75.155041887402291</v>
      </c>
      <c r="G178" s="40">
        <f t="shared" si="4"/>
        <v>31.743416666666661</v>
      </c>
    </row>
    <row r="179" spans="1:7" s="15" customFormat="1" x14ac:dyDescent="0.25">
      <c r="A179" s="155">
        <v>3861</v>
      </c>
      <c r="B179" s="155" t="s">
        <v>220</v>
      </c>
      <c r="C179" s="156">
        <v>50684.69</v>
      </c>
      <c r="D179" s="234"/>
      <c r="E179" s="156">
        <v>38092.1</v>
      </c>
      <c r="F179" s="176">
        <f t="shared" si="3"/>
        <v>75.155041887402291</v>
      </c>
      <c r="G179" s="156">
        <f t="shared" si="4"/>
        <v>0</v>
      </c>
    </row>
    <row r="180" spans="1:7" s="15" customFormat="1" x14ac:dyDescent="0.25">
      <c r="A180" s="142">
        <v>4</v>
      </c>
      <c r="B180" s="142" t="s">
        <v>7</v>
      </c>
      <c r="C180" s="143">
        <v>794108.61</v>
      </c>
      <c r="D180" s="242">
        <v>16748000</v>
      </c>
      <c r="E180" s="145">
        <f>+E186+E201+E181</f>
        <v>1578965.06</v>
      </c>
      <c r="F180" s="144">
        <f t="shared" ref="F180:F203" si="6">IF(C180,E180/C180*100,0)</f>
        <v>198.83489992634637</v>
      </c>
      <c r="G180" s="143">
        <f t="shared" ref="G180:G203" si="7">IF(D180,E180/D180*100,0)</f>
        <v>9.4277827800334375</v>
      </c>
    </row>
    <row r="181" spans="1:7" s="15" customFormat="1" x14ac:dyDescent="0.25">
      <c r="A181" s="41">
        <v>41</v>
      </c>
      <c r="B181" s="41" t="s">
        <v>117</v>
      </c>
      <c r="C181" s="40">
        <v>0</v>
      </c>
      <c r="D181" s="243">
        <v>20000</v>
      </c>
      <c r="E181" s="43">
        <f>E182+E184</f>
        <v>0</v>
      </c>
      <c r="F181" s="39">
        <f t="shared" si="6"/>
        <v>0</v>
      </c>
      <c r="G181" s="40">
        <f t="shared" si="7"/>
        <v>0</v>
      </c>
    </row>
    <row r="182" spans="1:7" s="15" customFormat="1" x14ac:dyDescent="0.25">
      <c r="A182" s="41">
        <v>411</v>
      </c>
      <c r="B182" s="41" t="s">
        <v>284</v>
      </c>
      <c r="C182" s="40">
        <v>0</v>
      </c>
      <c r="D182" s="243">
        <v>20000</v>
      </c>
      <c r="E182" s="43">
        <v>0</v>
      </c>
      <c r="F182" s="39">
        <f t="shared" si="6"/>
        <v>0</v>
      </c>
      <c r="G182" s="40">
        <f t="shared" si="7"/>
        <v>0</v>
      </c>
    </row>
    <row r="183" spans="1:7" x14ac:dyDescent="0.25">
      <c r="A183" s="155">
        <v>4111</v>
      </c>
      <c r="B183" s="155" t="s">
        <v>278</v>
      </c>
      <c r="C183" s="156">
        <v>0</v>
      </c>
      <c r="D183" s="244"/>
      <c r="E183" s="44">
        <v>0</v>
      </c>
      <c r="F183" s="176">
        <f t="shared" si="6"/>
        <v>0</v>
      </c>
      <c r="G183" s="156">
        <f t="shared" si="7"/>
        <v>0</v>
      </c>
    </row>
    <row r="184" spans="1:7" s="31" customFormat="1" x14ac:dyDescent="0.25">
      <c r="A184" s="41">
        <v>412</v>
      </c>
      <c r="B184" s="41" t="s">
        <v>285</v>
      </c>
      <c r="C184" s="40">
        <v>0</v>
      </c>
      <c r="D184" s="243">
        <v>0</v>
      </c>
      <c r="E184" s="43">
        <f>E185</f>
        <v>0</v>
      </c>
      <c r="F184" s="39">
        <f>IF(C184,E184/C184*100,0)</f>
        <v>0</v>
      </c>
      <c r="G184" s="40">
        <f>IF(D184,E184/D184*100,0)</f>
        <v>0</v>
      </c>
    </row>
    <row r="185" spans="1:7" s="31" customFormat="1" x14ac:dyDescent="0.25">
      <c r="A185" s="155">
        <v>4126</v>
      </c>
      <c r="B185" s="155" t="s">
        <v>286</v>
      </c>
      <c r="C185" s="156">
        <v>0</v>
      </c>
      <c r="D185" s="244"/>
      <c r="E185" s="44">
        <v>0</v>
      </c>
      <c r="F185" s="176">
        <f>IF(C185,E185/C185*100,0)</f>
        <v>0</v>
      </c>
      <c r="G185" s="156">
        <f>IF(D185,E185/D185*100,0)</f>
        <v>0</v>
      </c>
    </row>
    <row r="186" spans="1:7" s="31" customFormat="1" x14ac:dyDescent="0.25">
      <c r="A186" s="41">
        <v>42</v>
      </c>
      <c r="B186" s="41" t="s">
        <v>99</v>
      </c>
      <c r="C186" s="40">
        <v>794108.61</v>
      </c>
      <c r="D186" s="233">
        <v>16388000</v>
      </c>
      <c r="E186" s="40">
        <f>E187+E193+E199</f>
        <v>1302754.05</v>
      </c>
      <c r="F186" s="39">
        <f>IF(C186,E186/C186*100,0)</f>
        <v>164.0523769160493</v>
      </c>
      <c r="G186" s="40">
        <f>IF(D186,E186/D186*100,0)</f>
        <v>7.9494389187210164</v>
      </c>
    </row>
    <row r="187" spans="1:7" s="31" customFormat="1" x14ac:dyDescent="0.25">
      <c r="A187" s="41">
        <v>421</v>
      </c>
      <c r="B187" s="41" t="s">
        <v>100</v>
      </c>
      <c r="C187" s="40">
        <v>669517.36</v>
      </c>
      <c r="D187" s="233">
        <v>15933000</v>
      </c>
      <c r="E187" s="40">
        <f>E192+E190+E191</f>
        <v>1126303.26</v>
      </c>
      <c r="F187" s="39">
        <f>IF(C187,E187/C187*100,0)</f>
        <v>168.2261472652479</v>
      </c>
      <c r="G187" s="40">
        <f>IF(D187,E187/D187*100,0)</f>
        <v>7.0689967990962153</v>
      </c>
    </row>
    <row r="188" spans="1:7" s="31" customFormat="1" ht="60" x14ac:dyDescent="0.25">
      <c r="A188" s="30" t="s">
        <v>13</v>
      </c>
      <c r="B188" s="30" t="s">
        <v>14</v>
      </c>
      <c r="C188" s="30" t="s">
        <v>399</v>
      </c>
      <c r="D188" s="237" t="s">
        <v>400</v>
      </c>
      <c r="E188" s="30" t="s">
        <v>401</v>
      </c>
      <c r="F188" s="30" t="s">
        <v>353</v>
      </c>
      <c r="G188" s="30" t="s">
        <v>354</v>
      </c>
    </row>
    <row r="189" spans="1:7" s="31" customFormat="1" x14ac:dyDescent="0.25">
      <c r="A189" s="175">
        <v>1</v>
      </c>
      <c r="B189" s="175">
        <v>2</v>
      </c>
      <c r="C189" s="175">
        <v>3</v>
      </c>
      <c r="D189" s="232">
        <v>4</v>
      </c>
      <c r="E189" s="175">
        <v>5</v>
      </c>
      <c r="F189" s="175">
        <v>6</v>
      </c>
      <c r="G189" s="175">
        <v>7</v>
      </c>
    </row>
    <row r="190" spans="1:7" x14ac:dyDescent="0.25">
      <c r="A190" s="155">
        <v>4212</v>
      </c>
      <c r="B190" s="155" t="s">
        <v>275</v>
      </c>
      <c r="C190" s="156">
        <v>383534.34</v>
      </c>
      <c r="D190" s="234"/>
      <c r="E190" s="156">
        <v>264919.5</v>
      </c>
      <c r="F190" s="176">
        <f t="shared" si="6"/>
        <v>69.073215191109099</v>
      </c>
      <c r="G190" s="156">
        <f t="shared" si="7"/>
        <v>0</v>
      </c>
    </row>
    <row r="191" spans="1:7" x14ac:dyDescent="0.25">
      <c r="A191" s="155">
        <v>4213</v>
      </c>
      <c r="B191" s="155" t="s">
        <v>274</v>
      </c>
      <c r="C191" s="156">
        <v>27163.52</v>
      </c>
      <c r="D191" s="234"/>
      <c r="E191" s="156">
        <v>0</v>
      </c>
      <c r="F191" s="176">
        <f t="shared" si="6"/>
        <v>0</v>
      </c>
      <c r="G191" s="156">
        <f t="shared" si="7"/>
        <v>0</v>
      </c>
    </row>
    <row r="192" spans="1:7" x14ac:dyDescent="0.25">
      <c r="A192" s="155">
        <v>4214</v>
      </c>
      <c r="B192" s="155" t="s">
        <v>218</v>
      </c>
      <c r="C192" s="156">
        <v>258819.5</v>
      </c>
      <c r="D192" s="234"/>
      <c r="E192" s="156">
        <v>861383.76</v>
      </c>
      <c r="F192" s="176">
        <f t="shared" si="6"/>
        <v>332.81254310436424</v>
      </c>
      <c r="G192" s="156">
        <f t="shared" si="7"/>
        <v>0</v>
      </c>
    </row>
    <row r="193" spans="1:7" ht="15" customHeight="1" x14ac:dyDescent="0.25">
      <c r="A193" s="41">
        <v>422</v>
      </c>
      <c r="B193" s="41" t="s">
        <v>101</v>
      </c>
      <c r="C193" s="40">
        <v>124591.25</v>
      </c>
      <c r="D193" s="233">
        <v>355000</v>
      </c>
      <c r="E193" s="40">
        <f>SUM(E196+E198+E194+E197+E195)</f>
        <v>176450.79</v>
      </c>
      <c r="F193" s="39">
        <f t="shared" si="6"/>
        <v>141.62374163514693</v>
      </c>
      <c r="G193" s="40">
        <f t="shared" si="7"/>
        <v>49.704447887323944</v>
      </c>
    </row>
    <row r="194" spans="1:7" x14ac:dyDescent="0.25">
      <c r="A194" s="155">
        <v>4221</v>
      </c>
      <c r="B194" s="155" t="s">
        <v>102</v>
      </c>
      <c r="C194" s="156">
        <v>0</v>
      </c>
      <c r="D194" s="234"/>
      <c r="E194" s="156">
        <v>41064.01</v>
      </c>
      <c r="F194" s="176">
        <f t="shared" si="6"/>
        <v>0</v>
      </c>
      <c r="G194" s="156">
        <f t="shared" si="7"/>
        <v>0</v>
      </c>
    </row>
    <row r="195" spans="1:7" s="31" customFormat="1" x14ac:dyDescent="0.25">
      <c r="A195" s="155">
        <v>4222</v>
      </c>
      <c r="B195" s="286" t="s">
        <v>430</v>
      </c>
      <c r="C195" s="156">
        <v>0</v>
      </c>
      <c r="D195" s="234"/>
      <c r="E195" s="156">
        <v>8930</v>
      </c>
      <c r="F195" s="176">
        <f t="shared" si="6"/>
        <v>0</v>
      </c>
      <c r="G195" s="156">
        <f t="shared" si="7"/>
        <v>0</v>
      </c>
    </row>
    <row r="196" spans="1:7" x14ac:dyDescent="0.25">
      <c r="A196" s="155">
        <v>4223</v>
      </c>
      <c r="B196" s="155" t="s">
        <v>348</v>
      </c>
      <c r="C196" s="156">
        <v>21205</v>
      </c>
      <c r="D196" s="234"/>
      <c r="E196" s="156">
        <v>0</v>
      </c>
      <c r="F196" s="176">
        <f t="shared" si="6"/>
        <v>0</v>
      </c>
      <c r="G196" s="156">
        <f t="shared" si="7"/>
        <v>0</v>
      </c>
    </row>
    <row r="197" spans="1:7" s="31" customFormat="1" x14ac:dyDescent="0.25">
      <c r="A197" s="155">
        <v>42261</v>
      </c>
      <c r="B197" s="286" t="s">
        <v>431</v>
      </c>
      <c r="C197" s="156">
        <v>0</v>
      </c>
      <c r="D197" s="234"/>
      <c r="E197" s="156">
        <v>19999</v>
      </c>
      <c r="F197" s="176">
        <f t="shared" si="6"/>
        <v>0</v>
      </c>
      <c r="G197" s="156"/>
    </row>
    <row r="198" spans="1:7" x14ac:dyDescent="0.25">
      <c r="A198" s="155">
        <v>4227</v>
      </c>
      <c r="B198" s="155" t="s">
        <v>103</v>
      </c>
      <c r="C198" s="156">
        <v>103386.25</v>
      </c>
      <c r="D198" s="234"/>
      <c r="E198" s="156">
        <v>106457.78</v>
      </c>
      <c r="F198" s="176">
        <f t="shared" si="6"/>
        <v>102.97092698497141</v>
      </c>
      <c r="G198" s="156">
        <f t="shared" si="7"/>
        <v>0</v>
      </c>
    </row>
    <row r="199" spans="1:7" x14ac:dyDescent="0.25">
      <c r="A199" s="41">
        <v>426</v>
      </c>
      <c r="B199" s="41" t="s">
        <v>221</v>
      </c>
      <c r="C199" s="40">
        <f>C200</f>
        <v>0</v>
      </c>
      <c r="D199" s="233">
        <v>100000</v>
      </c>
      <c r="E199" s="40">
        <f>E200</f>
        <v>0</v>
      </c>
      <c r="F199" s="39">
        <f t="shared" si="6"/>
        <v>0</v>
      </c>
      <c r="G199" s="40">
        <f t="shared" si="7"/>
        <v>0</v>
      </c>
    </row>
    <row r="200" spans="1:7" x14ac:dyDescent="0.25">
      <c r="A200" s="155">
        <v>4263</v>
      </c>
      <c r="B200" s="155" t="s">
        <v>214</v>
      </c>
      <c r="C200" s="156">
        <v>0</v>
      </c>
      <c r="D200" s="234"/>
      <c r="E200" s="156">
        <v>0</v>
      </c>
      <c r="F200" s="176">
        <f t="shared" si="6"/>
        <v>0</v>
      </c>
      <c r="G200" s="156">
        <f t="shared" si="7"/>
        <v>0</v>
      </c>
    </row>
    <row r="201" spans="1:7" x14ac:dyDescent="0.25">
      <c r="A201" s="41">
        <v>45</v>
      </c>
      <c r="B201" s="41" t="s">
        <v>104</v>
      </c>
      <c r="C201" s="40">
        <v>0</v>
      </c>
      <c r="D201" s="233">
        <v>340000</v>
      </c>
      <c r="E201" s="40">
        <f>E202</f>
        <v>276211.01</v>
      </c>
      <c r="F201" s="39">
        <f t="shared" si="6"/>
        <v>0</v>
      </c>
      <c r="G201" s="40">
        <f t="shared" si="7"/>
        <v>81.238532352941178</v>
      </c>
    </row>
    <row r="202" spans="1:7" x14ac:dyDescent="0.25">
      <c r="A202" s="41">
        <v>451</v>
      </c>
      <c r="B202" s="41" t="s">
        <v>105</v>
      </c>
      <c r="C202" s="40">
        <v>0</v>
      </c>
      <c r="D202" s="233">
        <v>340000</v>
      </c>
      <c r="E202" s="40">
        <f>E203</f>
        <v>276211.01</v>
      </c>
      <c r="F202" s="39">
        <f t="shared" si="6"/>
        <v>0</v>
      </c>
      <c r="G202" s="40">
        <f t="shared" si="7"/>
        <v>81.238532352941178</v>
      </c>
    </row>
    <row r="203" spans="1:7" x14ac:dyDescent="0.25">
      <c r="A203" s="155">
        <v>4511</v>
      </c>
      <c r="B203" s="155" t="s">
        <v>105</v>
      </c>
      <c r="C203" s="156">
        <v>0</v>
      </c>
      <c r="D203" s="234"/>
      <c r="E203" s="156">
        <v>276211.01</v>
      </c>
      <c r="F203" s="176">
        <f t="shared" si="6"/>
        <v>0</v>
      </c>
      <c r="G203" s="156">
        <f t="shared" si="7"/>
        <v>0</v>
      </c>
    </row>
    <row r="204" spans="1:7" s="31" customFormat="1" x14ac:dyDescent="0.25">
      <c r="A204" s="158"/>
      <c r="B204" s="158"/>
      <c r="C204" s="180"/>
      <c r="D204" s="245"/>
      <c r="E204" s="180"/>
      <c r="F204" s="181"/>
      <c r="G204" s="180"/>
    </row>
    <row r="205" spans="1:7" s="31" customFormat="1" x14ac:dyDescent="0.25">
      <c r="A205" s="158"/>
      <c r="B205" s="158"/>
      <c r="C205" s="180"/>
      <c r="D205" s="245"/>
      <c r="E205" s="180"/>
      <c r="F205" s="181"/>
      <c r="G205" s="180"/>
    </row>
    <row r="206" spans="1:7" s="31" customFormat="1" x14ac:dyDescent="0.25">
      <c r="A206" s="158"/>
      <c r="B206" s="158"/>
      <c r="C206" s="180"/>
      <c r="D206" s="245"/>
      <c r="E206" s="180"/>
      <c r="F206" s="181"/>
      <c r="G206" s="180"/>
    </row>
    <row r="207" spans="1:7" s="31" customFormat="1" x14ac:dyDescent="0.25">
      <c r="A207" s="158"/>
      <c r="B207" s="158"/>
      <c r="C207" s="180"/>
      <c r="D207" s="245"/>
      <c r="E207" s="180"/>
      <c r="F207" s="181"/>
      <c r="G207" s="180"/>
    </row>
    <row r="208" spans="1:7" s="31" customFormat="1" x14ac:dyDescent="0.25">
      <c r="A208" s="54" t="s">
        <v>55</v>
      </c>
      <c r="B208" s="45" t="s">
        <v>135</v>
      </c>
      <c r="C208" s="180"/>
      <c r="D208" s="245"/>
      <c r="E208" s="180"/>
      <c r="F208" s="181"/>
      <c r="G208" s="180"/>
    </row>
    <row r="209" spans="1:7" s="31" customFormat="1" x14ac:dyDescent="0.25">
      <c r="A209" s="158"/>
      <c r="B209" s="158"/>
      <c r="C209" s="180"/>
      <c r="D209" s="245"/>
      <c r="E209" s="180"/>
      <c r="F209" s="181"/>
      <c r="G209" s="180"/>
    </row>
    <row r="210" spans="1:7" s="31" customFormat="1" x14ac:dyDescent="0.25">
      <c r="A210" s="146">
        <v>8</v>
      </c>
      <c r="B210" s="148" t="s">
        <v>9</v>
      </c>
      <c r="C210" s="144">
        <v>49650</v>
      </c>
      <c r="D210" s="239">
        <v>8416000</v>
      </c>
      <c r="E210" s="144">
        <f>E211</f>
        <v>22350</v>
      </c>
      <c r="F210" s="144">
        <f t="shared" ref="F210:F226" si="8">IF(C210,E210/C210*100,0)</f>
        <v>45.015105740181269</v>
      </c>
      <c r="G210" s="144">
        <f t="shared" ref="G210:G226" si="9">IF(D210,E210/D210*100,0)</f>
        <v>0.26556558935361219</v>
      </c>
    </row>
    <row r="211" spans="1:7" s="31" customFormat="1" x14ac:dyDescent="0.25">
      <c r="A211" s="55">
        <v>81</v>
      </c>
      <c r="B211" s="40" t="s">
        <v>240</v>
      </c>
      <c r="C211" s="40">
        <v>49650</v>
      </c>
      <c r="D211" s="233">
        <v>70000</v>
      </c>
      <c r="E211" s="40">
        <f>E212</f>
        <v>22350</v>
      </c>
      <c r="F211" s="84">
        <f t="shared" si="8"/>
        <v>45.015105740181269</v>
      </c>
      <c r="G211" s="84">
        <f t="shared" si="9"/>
        <v>31.928571428571427</v>
      </c>
    </row>
    <row r="212" spans="1:7" s="31" customFormat="1" x14ac:dyDescent="0.25">
      <c r="A212" s="55">
        <v>812</v>
      </c>
      <c r="B212" s="40" t="s">
        <v>241</v>
      </c>
      <c r="C212" s="40">
        <v>49650</v>
      </c>
      <c r="D212" s="233">
        <v>70000</v>
      </c>
      <c r="E212" s="156">
        <f>E213</f>
        <v>22350</v>
      </c>
      <c r="F212" s="84">
        <f t="shared" si="8"/>
        <v>45.015105740181269</v>
      </c>
      <c r="G212" s="84">
        <f t="shared" si="9"/>
        <v>31.928571428571427</v>
      </c>
    </row>
    <row r="213" spans="1:7" s="31" customFormat="1" x14ac:dyDescent="0.25">
      <c r="A213" s="275">
        <v>8121</v>
      </c>
      <c r="B213" s="273" t="s">
        <v>266</v>
      </c>
      <c r="C213" s="273">
        <v>49650</v>
      </c>
      <c r="D213" s="274"/>
      <c r="E213" s="273">
        <v>22350</v>
      </c>
      <c r="F213" s="276">
        <f t="shared" si="8"/>
        <v>45.015105740181269</v>
      </c>
      <c r="G213" s="276">
        <f t="shared" si="9"/>
        <v>0</v>
      </c>
    </row>
    <row r="214" spans="1:7" s="31" customFormat="1" x14ac:dyDescent="0.25">
      <c r="A214" s="55">
        <v>84</v>
      </c>
      <c r="B214" s="40" t="s">
        <v>407</v>
      </c>
      <c r="C214" s="40"/>
      <c r="D214" s="233">
        <v>8346000</v>
      </c>
      <c r="E214" s="40">
        <v>0</v>
      </c>
      <c r="F214" s="84">
        <f t="shared" si="8"/>
        <v>0</v>
      </c>
      <c r="G214" s="84">
        <f t="shared" si="9"/>
        <v>0</v>
      </c>
    </row>
    <row r="215" spans="1:7" s="31" customFormat="1" x14ac:dyDescent="0.25">
      <c r="A215" s="182">
        <v>842</v>
      </c>
      <c r="B215" s="230" t="s">
        <v>408</v>
      </c>
      <c r="C215" s="156"/>
      <c r="D215" s="234">
        <v>8346000</v>
      </c>
      <c r="E215" s="273"/>
      <c r="F215" s="276">
        <f t="shared" si="8"/>
        <v>0</v>
      </c>
      <c r="G215" s="276">
        <f t="shared" si="9"/>
        <v>0</v>
      </c>
    </row>
    <row r="216" spans="1:7" s="31" customFormat="1" x14ac:dyDescent="0.25">
      <c r="A216" s="182"/>
      <c r="B216" s="156"/>
      <c r="C216" s="156"/>
      <c r="D216" s="234"/>
      <c r="E216" s="156"/>
      <c r="F216" s="84"/>
      <c r="G216" s="84"/>
    </row>
    <row r="217" spans="1:7" x14ac:dyDescent="0.25">
      <c r="A217" s="147">
        <v>5</v>
      </c>
      <c r="B217" s="143" t="s">
        <v>10</v>
      </c>
      <c r="C217" s="143">
        <v>282600</v>
      </c>
      <c r="D217" s="239">
        <v>500000</v>
      </c>
      <c r="E217" s="143">
        <f>SUM(E218+E221)</f>
        <v>83500</v>
      </c>
      <c r="F217" s="144">
        <f t="shared" si="8"/>
        <v>29.547062986553435</v>
      </c>
      <c r="G217" s="144">
        <f t="shared" si="9"/>
        <v>16.7</v>
      </c>
    </row>
    <row r="218" spans="1:7" x14ac:dyDescent="0.25">
      <c r="A218" s="55">
        <v>51</v>
      </c>
      <c r="B218" s="40" t="s">
        <v>234</v>
      </c>
      <c r="C218" s="40">
        <v>93500</v>
      </c>
      <c r="D218" s="233">
        <v>150000</v>
      </c>
      <c r="E218" s="40">
        <f>E219</f>
        <v>83500</v>
      </c>
      <c r="F218" s="84">
        <f t="shared" si="8"/>
        <v>89.304812834224606</v>
      </c>
      <c r="G218" s="84">
        <f t="shared" si="9"/>
        <v>55.666666666666664</v>
      </c>
    </row>
    <row r="219" spans="1:7" ht="15" customHeight="1" x14ac:dyDescent="0.25">
      <c r="A219" s="55">
        <v>512</v>
      </c>
      <c r="B219" s="40" t="s">
        <v>242</v>
      </c>
      <c r="C219" s="40">
        <v>93500</v>
      </c>
      <c r="D219" s="233">
        <v>150000</v>
      </c>
      <c r="E219" s="156">
        <f>E220</f>
        <v>83500</v>
      </c>
      <c r="F219" s="84">
        <f t="shared" si="8"/>
        <v>89.304812834224606</v>
      </c>
      <c r="G219" s="84">
        <f t="shared" si="9"/>
        <v>55.666666666666664</v>
      </c>
    </row>
    <row r="220" spans="1:7" x14ac:dyDescent="0.25">
      <c r="A220" s="182">
        <v>5121</v>
      </c>
      <c r="B220" s="156" t="s">
        <v>267</v>
      </c>
      <c r="C220" s="156">
        <v>93500</v>
      </c>
      <c r="D220" s="234"/>
      <c r="E220" s="156">
        <v>83500</v>
      </c>
      <c r="F220" s="84">
        <f t="shared" si="8"/>
        <v>89.304812834224606</v>
      </c>
      <c r="G220" s="84">
        <f t="shared" si="9"/>
        <v>0</v>
      </c>
    </row>
    <row r="221" spans="1:7" x14ac:dyDescent="0.25">
      <c r="A221" s="55">
        <v>53</v>
      </c>
      <c r="B221" s="40" t="s">
        <v>311</v>
      </c>
      <c r="C221" s="40">
        <v>189100</v>
      </c>
      <c r="D221" s="233">
        <v>0</v>
      </c>
      <c r="E221" s="40">
        <f>SUM(E222)</f>
        <v>0</v>
      </c>
      <c r="F221" s="84">
        <f t="shared" si="8"/>
        <v>0</v>
      </c>
      <c r="G221" s="84">
        <f t="shared" si="9"/>
        <v>0</v>
      </c>
    </row>
    <row r="222" spans="1:7" x14ac:dyDescent="0.25">
      <c r="A222" s="55">
        <v>532</v>
      </c>
      <c r="B222" s="40" t="s">
        <v>312</v>
      </c>
      <c r="C222" s="40">
        <v>189100</v>
      </c>
      <c r="D222" s="233">
        <v>0</v>
      </c>
      <c r="E222" s="40">
        <f>SUM(E223)</f>
        <v>0</v>
      </c>
      <c r="F222" s="84">
        <f t="shared" si="8"/>
        <v>0</v>
      </c>
      <c r="G222" s="84">
        <f t="shared" si="9"/>
        <v>0</v>
      </c>
    </row>
    <row r="223" spans="1:7" x14ac:dyDescent="0.25">
      <c r="A223" s="182">
        <v>5321</v>
      </c>
      <c r="B223" s="156" t="s">
        <v>313</v>
      </c>
      <c r="C223" s="156">
        <v>189100</v>
      </c>
      <c r="D223" s="234"/>
      <c r="E223" s="156">
        <v>0</v>
      </c>
      <c r="F223" s="84">
        <f t="shared" si="8"/>
        <v>0</v>
      </c>
      <c r="G223" s="84">
        <f t="shared" si="9"/>
        <v>0</v>
      </c>
    </row>
    <row r="224" spans="1:7" s="31" customFormat="1" ht="45" x14ac:dyDescent="0.25">
      <c r="A224" s="55">
        <v>54</v>
      </c>
      <c r="B224" s="278" t="s">
        <v>412</v>
      </c>
      <c r="C224" s="40">
        <v>0</v>
      </c>
      <c r="D224" s="233">
        <v>350000</v>
      </c>
      <c r="E224" s="40">
        <v>0</v>
      </c>
      <c r="F224" s="84">
        <f t="shared" si="8"/>
        <v>0</v>
      </c>
      <c r="G224" s="84">
        <f t="shared" si="9"/>
        <v>0</v>
      </c>
    </row>
    <row r="225" spans="1:7" s="31" customFormat="1" ht="45" x14ac:dyDescent="0.25">
      <c r="A225" s="55">
        <v>542</v>
      </c>
      <c r="B225" s="278" t="s">
        <v>413</v>
      </c>
      <c r="C225" s="40">
        <v>0</v>
      </c>
      <c r="D225" s="233">
        <v>350000</v>
      </c>
      <c r="E225" s="40">
        <v>0</v>
      </c>
      <c r="F225" s="84">
        <f t="shared" si="8"/>
        <v>0</v>
      </c>
      <c r="G225" s="84">
        <f t="shared" si="9"/>
        <v>0</v>
      </c>
    </row>
    <row r="226" spans="1:7" s="31" customFormat="1" ht="30" x14ac:dyDescent="0.25">
      <c r="A226" s="182">
        <v>5422</v>
      </c>
      <c r="B226" s="277" t="s">
        <v>414</v>
      </c>
      <c r="C226" s="156">
        <v>0</v>
      </c>
      <c r="D226" s="234">
        <v>350000</v>
      </c>
      <c r="E226" s="156">
        <v>0</v>
      </c>
      <c r="F226" s="84">
        <f t="shared" si="8"/>
        <v>0</v>
      </c>
      <c r="G226" s="84">
        <f t="shared" si="9"/>
        <v>0</v>
      </c>
    </row>
    <row r="227" spans="1:7" s="31" customFormat="1" x14ac:dyDescent="0.25">
      <c r="A227" s="287"/>
      <c r="B227" s="288"/>
      <c r="C227" s="180"/>
      <c r="D227" s="245"/>
      <c r="E227" s="180"/>
      <c r="F227" s="88"/>
      <c r="G227" s="88"/>
    </row>
    <row r="228" spans="1:7" s="31" customFormat="1" x14ac:dyDescent="0.25">
      <c r="A228" s="287"/>
      <c r="B228" s="288"/>
      <c r="C228" s="180"/>
      <c r="D228" s="245"/>
      <c r="E228" s="180"/>
      <c r="F228" s="88"/>
      <c r="G228" s="88"/>
    </row>
    <row r="229" spans="1:7" s="31" customFormat="1" x14ac:dyDescent="0.25">
      <c r="A229" s="287"/>
      <c r="B229" s="288"/>
      <c r="C229" s="180"/>
      <c r="D229" s="245"/>
      <c r="E229" s="180"/>
      <c r="F229" s="88"/>
      <c r="G229" s="88"/>
    </row>
    <row r="230" spans="1:7" s="31" customFormat="1" x14ac:dyDescent="0.25">
      <c r="A230" s="287"/>
      <c r="B230" s="288"/>
      <c r="C230" s="180"/>
      <c r="D230" s="245"/>
      <c r="E230" s="180"/>
      <c r="F230" s="88"/>
      <c r="G230" s="88"/>
    </row>
    <row r="231" spans="1:7" s="31" customFormat="1" x14ac:dyDescent="0.25">
      <c r="A231" s="287"/>
      <c r="B231" s="288"/>
      <c r="C231" s="180"/>
      <c r="D231" s="245"/>
      <c r="E231" s="180"/>
      <c r="F231" s="88"/>
      <c r="G231" s="88"/>
    </row>
    <row r="232" spans="1:7" s="31" customFormat="1" x14ac:dyDescent="0.25">
      <c r="A232" s="287"/>
      <c r="B232" s="288"/>
      <c r="C232" s="180"/>
      <c r="D232" s="245"/>
      <c r="E232" s="180"/>
      <c r="F232" s="88"/>
      <c r="G232" s="88"/>
    </row>
    <row r="233" spans="1:7" s="31" customFormat="1" x14ac:dyDescent="0.25">
      <c r="A233" s="287"/>
      <c r="B233" s="288"/>
      <c r="C233" s="180"/>
      <c r="D233" s="245"/>
      <c r="E233" s="180"/>
      <c r="F233" s="88"/>
      <c r="G233" s="88"/>
    </row>
    <row r="234" spans="1:7" s="31" customFormat="1" x14ac:dyDescent="0.25">
      <c r="A234" s="287"/>
      <c r="B234" s="288"/>
      <c r="C234" s="180"/>
      <c r="D234" s="245"/>
      <c r="E234" s="180"/>
      <c r="F234" s="88"/>
      <c r="G234" s="88"/>
    </row>
    <row r="235" spans="1:7" s="31" customFormat="1" x14ac:dyDescent="0.25">
      <c r="A235" s="287"/>
      <c r="B235" s="288"/>
      <c r="C235" s="180"/>
      <c r="D235" s="245"/>
      <c r="E235" s="180"/>
      <c r="F235" s="88"/>
      <c r="G235" s="88"/>
    </row>
    <row r="236" spans="1:7" s="18" customFormat="1" x14ac:dyDescent="0.25">
      <c r="A236" s="359" t="s">
        <v>160</v>
      </c>
      <c r="B236" s="359"/>
      <c r="C236" s="359"/>
      <c r="D236" s="359"/>
      <c r="E236" s="359"/>
      <c r="F236" s="359"/>
      <c r="G236" s="359"/>
    </row>
    <row r="237" spans="1:7" ht="60" x14ac:dyDescent="0.25">
      <c r="A237" s="30" t="s">
        <v>13</v>
      </c>
      <c r="B237" s="30" t="s">
        <v>14</v>
      </c>
      <c r="C237" s="30" t="s">
        <v>399</v>
      </c>
      <c r="D237" s="237" t="s">
        <v>400</v>
      </c>
      <c r="E237" s="30" t="s">
        <v>401</v>
      </c>
      <c r="F237" s="30" t="s">
        <v>353</v>
      </c>
      <c r="G237" s="30" t="s">
        <v>354</v>
      </c>
    </row>
    <row r="238" spans="1:7" x14ac:dyDescent="0.25">
      <c r="A238" s="175">
        <v>1</v>
      </c>
      <c r="B238" s="175">
        <v>2</v>
      </c>
      <c r="C238" s="175">
        <v>3</v>
      </c>
      <c r="D238" s="234">
        <v>4</v>
      </c>
      <c r="E238" s="175">
        <v>5</v>
      </c>
      <c r="F238" s="175">
        <v>6</v>
      </c>
      <c r="G238" s="175">
        <v>7</v>
      </c>
    </row>
    <row r="239" spans="1:7" x14ac:dyDescent="0.25">
      <c r="A239" s="79"/>
      <c r="B239" s="80" t="s">
        <v>51</v>
      </c>
      <c r="C239" s="81">
        <v>7344842.8200000003</v>
      </c>
      <c r="D239" s="81">
        <f>D240+D247+D250+D254+D257</f>
        <v>23263000</v>
      </c>
      <c r="E239" s="81">
        <f>E240+E247+E250+E254+E257</f>
        <v>6407000.3900000006</v>
      </c>
      <c r="F239" s="81">
        <f>IF(C239,E239/C239*100,0)</f>
        <v>87.231279783874257</v>
      </c>
      <c r="G239" s="81">
        <f>IF(D239,E239/D239*100,0)</f>
        <v>27.541591325280489</v>
      </c>
    </row>
    <row r="240" spans="1:7" s="6" customFormat="1" x14ac:dyDescent="0.25">
      <c r="A240" s="150" t="s">
        <v>163</v>
      </c>
      <c r="B240" s="154" t="s">
        <v>162</v>
      </c>
      <c r="C240" s="149">
        <v>4575975.59</v>
      </c>
      <c r="D240" s="225">
        <v>5728000</v>
      </c>
      <c r="E240" s="149">
        <f>E241</f>
        <v>3639995.95</v>
      </c>
      <c r="F240" s="149">
        <f>IF(C240,E240/C240*100,0)</f>
        <v>79.545790365546949</v>
      </c>
      <c r="G240" s="149">
        <f>IF(D240,E240/D240*100,0)</f>
        <v>63.547415328212296</v>
      </c>
    </row>
    <row r="241" spans="1:7" s="6" customFormat="1" x14ac:dyDescent="0.25">
      <c r="A241" s="41">
        <v>6</v>
      </c>
      <c r="B241" s="41" t="s">
        <v>4</v>
      </c>
      <c r="C241" s="40">
        <v>4575975.59</v>
      </c>
      <c r="D241" s="233">
        <v>5728000</v>
      </c>
      <c r="E241" s="40">
        <f>SUM(E242:E246)</f>
        <v>3639995.95</v>
      </c>
      <c r="F241" s="84">
        <f t="shared" ref="F241:F301" si="10">IF(C241,E241/C241*100,0)</f>
        <v>79.545790365546949</v>
      </c>
      <c r="G241" s="84">
        <f t="shared" ref="G241:G301" si="11">IF(D241,E241/D241*100,0)</f>
        <v>63.547415328212296</v>
      </c>
    </row>
    <row r="242" spans="1:7" x14ac:dyDescent="0.25">
      <c r="A242" s="183">
        <v>61</v>
      </c>
      <c r="B242" s="184" t="s">
        <v>15</v>
      </c>
      <c r="C242" s="176">
        <v>3604256.6</v>
      </c>
      <c r="D242" s="234">
        <v>3194000</v>
      </c>
      <c r="E242" s="176">
        <v>3355646.16</v>
      </c>
      <c r="F242" s="84">
        <f t="shared" si="10"/>
        <v>93.102310196227435</v>
      </c>
      <c r="G242" s="84">
        <f t="shared" si="11"/>
        <v>105.06093174702569</v>
      </c>
    </row>
    <row r="243" spans="1:7" x14ac:dyDescent="0.25">
      <c r="A243" s="183">
        <v>63</v>
      </c>
      <c r="B243" s="155" t="s">
        <v>164</v>
      </c>
      <c r="C243" s="156">
        <v>874571.05</v>
      </c>
      <c r="D243" s="234"/>
      <c r="E243" s="156">
        <v>154534.06</v>
      </c>
      <c r="F243" s="84">
        <f t="shared" si="10"/>
        <v>17.66969761919286</v>
      </c>
      <c r="G243" s="84">
        <f t="shared" si="11"/>
        <v>0</v>
      </c>
    </row>
    <row r="244" spans="1:7" s="6" customFormat="1" x14ac:dyDescent="0.25">
      <c r="A244" s="183">
        <v>64</v>
      </c>
      <c r="B244" s="184" t="s">
        <v>32</v>
      </c>
      <c r="C244" s="176">
        <v>66965.45</v>
      </c>
      <c r="D244" s="234">
        <v>2484000</v>
      </c>
      <c r="E244" s="176">
        <v>71994.179999999993</v>
      </c>
      <c r="F244" s="84">
        <f t="shared" si="10"/>
        <v>107.50943956921068</v>
      </c>
      <c r="G244" s="84">
        <f t="shared" si="11"/>
        <v>2.8983164251207727</v>
      </c>
    </row>
    <row r="245" spans="1:7" s="6" customFormat="1" x14ac:dyDescent="0.25">
      <c r="A245" s="46">
        <v>65</v>
      </c>
      <c r="B245" s="47" t="s">
        <v>165</v>
      </c>
      <c r="C245" s="48">
        <v>27082.49</v>
      </c>
      <c r="D245" s="246">
        <v>45000</v>
      </c>
      <c r="E245" s="48">
        <v>47050.42</v>
      </c>
      <c r="F245" s="84">
        <f t="shared" si="10"/>
        <v>173.73003737839466</v>
      </c>
      <c r="G245" s="84">
        <f t="shared" si="11"/>
        <v>104.55648888888889</v>
      </c>
    </row>
    <row r="246" spans="1:7" s="6" customFormat="1" x14ac:dyDescent="0.25">
      <c r="A246" s="46">
        <v>68</v>
      </c>
      <c r="B246" s="47" t="s">
        <v>303</v>
      </c>
      <c r="C246" s="48">
        <v>3100</v>
      </c>
      <c r="D246" s="246">
        <v>5000</v>
      </c>
      <c r="E246" s="48">
        <v>10771.13</v>
      </c>
      <c r="F246" s="84">
        <f t="shared" si="10"/>
        <v>347.45580645161289</v>
      </c>
      <c r="G246" s="84">
        <f t="shared" si="11"/>
        <v>215.42259999999999</v>
      </c>
    </row>
    <row r="247" spans="1:7" s="6" customFormat="1" x14ac:dyDescent="0.25">
      <c r="A247" s="153" t="s">
        <v>166</v>
      </c>
      <c r="B247" s="153" t="s">
        <v>167</v>
      </c>
      <c r="C247" s="152">
        <v>448423.22</v>
      </c>
      <c r="D247" s="225">
        <v>5688000</v>
      </c>
      <c r="E247" s="152">
        <f>E248</f>
        <v>251158.63</v>
      </c>
      <c r="F247" s="149">
        <f t="shared" si="10"/>
        <v>56.009282926963508</v>
      </c>
      <c r="G247" s="149">
        <f t="shared" si="11"/>
        <v>4.4155877285513361</v>
      </c>
    </row>
    <row r="248" spans="1:7" s="1" customFormat="1" x14ac:dyDescent="0.25">
      <c r="A248" s="50">
        <v>6</v>
      </c>
      <c r="B248" s="38" t="s">
        <v>4</v>
      </c>
      <c r="C248" s="39">
        <v>448423.22</v>
      </c>
      <c r="D248" s="233">
        <v>5688000</v>
      </c>
      <c r="E248" s="39">
        <f>E249</f>
        <v>251158.63</v>
      </c>
      <c r="F248" s="84">
        <f t="shared" si="10"/>
        <v>56.009282926963508</v>
      </c>
      <c r="G248" s="84">
        <f t="shared" si="11"/>
        <v>4.4155877285513361</v>
      </c>
    </row>
    <row r="249" spans="1:7" s="1" customFormat="1" x14ac:dyDescent="0.25">
      <c r="A249" s="183">
        <v>63</v>
      </c>
      <c r="B249" s="155" t="s">
        <v>164</v>
      </c>
      <c r="C249" s="156">
        <v>448423.22</v>
      </c>
      <c r="D249" s="234">
        <v>5688000</v>
      </c>
      <c r="E249" s="156">
        <v>251158.63</v>
      </c>
      <c r="F249" s="84">
        <f t="shared" si="10"/>
        <v>56.009282926963508</v>
      </c>
      <c r="G249" s="84">
        <f t="shared" si="11"/>
        <v>4.4155877285513361</v>
      </c>
    </row>
    <row r="250" spans="1:7" s="6" customFormat="1" x14ac:dyDescent="0.25">
      <c r="A250" s="150" t="s">
        <v>168</v>
      </c>
      <c r="B250" s="151" t="s">
        <v>169</v>
      </c>
      <c r="C250" s="152">
        <v>2183301.21</v>
      </c>
      <c r="D250" s="225">
        <v>2800000</v>
      </c>
      <c r="E250" s="152">
        <f>E251</f>
        <v>2191373.31</v>
      </c>
      <c r="F250" s="149">
        <f t="shared" si="10"/>
        <v>100.36971994349786</v>
      </c>
      <c r="G250" s="149">
        <f t="shared" si="11"/>
        <v>78.263332500000004</v>
      </c>
    </row>
    <row r="251" spans="1:7" s="6" customFormat="1" x14ac:dyDescent="0.25">
      <c r="A251" s="50">
        <v>6</v>
      </c>
      <c r="B251" s="38" t="s">
        <v>4</v>
      </c>
      <c r="C251" s="39">
        <v>2183301.21</v>
      </c>
      <c r="D251" s="233">
        <v>2800000</v>
      </c>
      <c r="E251" s="39">
        <f>SUM(E252+E253)</f>
        <v>2191373.31</v>
      </c>
      <c r="F251" s="84">
        <f t="shared" si="10"/>
        <v>100.36971994349786</v>
      </c>
      <c r="G251" s="84">
        <f t="shared" si="11"/>
        <v>78.263332500000004</v>
      </c>
    </row>
    <row r="252" spans="1:7" s="6" customFormat="1" x14ac:dyDescent="0.25">
      <c r="A252" s="183">
        <v>64</v>
      </c>
      <c r="B252" s="155" t="s">
        <v>32</v>
      </c>
      <c r="C252" s="156">
        <v>196628.96</v>
      </c>
      <c r="D252" s="234">
        <v>167000</v>
      </c>
      <c r="E252" s="44">
        <v>203730.41</v>
      </c>
      <c r="F252" s="84">
        <f t="shared" si="10"/>
        <v>103.61159922729593</v>
      </c>
      <c r="G252" s="84">
        <f t="shared" si="11"/>
        <v>121.99425748502995</v>
      </c>
    </row>
    <row r="253" spans="1:7" s="6" customFormat="1" x14ac:dyDescent="0.25">
      <c r="A253" s="183">
        <v>65</v>
      </c>
      <c r="B253" s="155" t="s">
        <v>165</v>
      </c>
      <c r="C253" s="156">
        <v>1986672.25</v>
      </c>
      <c r="D253" s="234">
        <v>2633000</v>
      </c>
      <c r="E253" s="156">
        <v>1987642.9</v>
      </c>
      <c r="F253" s="84">
        <f t="shared" si="10"/>
        <v>100.04885808416562</v>
      </c>
      <c r="G253" s="84">
        <f t="shared" si="11"/>
        <v>75.489665780478546</v>
      </c>
    </row>
    <row r="254" spans="1:7" s="6" customFormat="1" x14ac:dyDescent="0.25">
      <c r="A254" s="150" t="s">
        <v>228</v>
      </c>
      <c r="B254" s="151" t="s">
        <v>229</v>
      </c>
      <c r="C254" s="152">
        <v>87492.800000000003</v>
      </c>
      <c r="D254" s="225">
        <f>D255</f>
        <v>631000</v>
      </c>
      <c r="E254" s="152">
        <f>E255</f>
        <v>302122.5</v>
      </c>
      <c r="F254" s="149">
        <f t="shared" si="10"/>
        <v>345.31127132746923</v>
      </c>
      <c r="G254" s="149">
        <f t="shared" si="11"/>
        <v>47.879952456418387</v>
      </c>
    </row>
    <row r="255" spans="1:7" s="6" customFormat="1" x14ac:dyDescent="0.25">
      <c r="A255" s="50">
        <v>7</v>
      </c>
      <c r="B255" s="41" t="s">
        <v>5</v>
      </c>
      <c r="C255" s="40">
        <v>87492.800000000003</v>
      </c>
      <c r="D255" s="233">
        <v>631000</v>
      </c>
      <c r="E255" s="40">
        <f>E256</f>
        <v>302122.5</v>
      </c>
      <c r="F255" s="84">
        <f t="shared" si="10"/>
        <v>345.31127132746923</v>
      </c>
      <c r="G255" s="84">
        <f t="shared" si="11"/>
        <v>47.879952456418387</v>
      </c>
    </row>
    <row r="256" spans="1:7" s="6" customFormat="1" x14ac:dyDescent="0.25">
      <c r="A256" s="183">
        <v>71</v>
      </c>
      <c r="B256" s="155" t="s">
        <v>287</v>
      </c>
      <c r="C256" s="156">
        <v>87492.800000000003</v>
      </c>
      <c r="D256" s="234">
        <v>631000</v>
      </c>
      <c r="E256" s="156">
        <v>302122.5</v>
      </c>
      <c r="F256" s="84">
        <f t="shared" si="10"/>
        <v>345.31127132746923</v>
      </c>
      <c r="G256" s="84">
        <f t="shared" si="11"/>
        <v>47.879952456418387</v>
      </c>
    </row>
    <row r="257" spans="1:7" ht="19.5" customHeight="1" x14ac:dyDescent="0.25">
      <c r="A257" s="150" t="s">
        <v>230</v>
      </c>
      <c r="B257" s="151" t="s">
        <v>231</v>
      </c>
      <c r="C257" s="152">
        <v>49650</v>
      </c>
      <c r="D257" s="225">
        <v>8416000</v>
      </c>
      <c r="E257" s="152">
        <f>E258</f>
        <v>22350</v>
      </c>
      <c r="F257" s="149">
        <f t="shared" si="10"/>
        <v>45.015105740181269</v>
      </c>
      <c r="G257" s="149">
        <f t="shared" si="11"/>
        <v>0.26556558935361219</v>
      </c>
    </row>
    <row r="258" spans="1:7" x14ac:dyDescent="0.25">
      <c r="A258" s="50">
        <v>8</v>
      </c>
      <c r="B258" s="41" t="s">
        <v>9</v>
      </c>
      <c r="C258" s="40">
        <v>49650</v>
      </c>
      <c r="D258" s="233">
        <v>8416000</v>
      </c>
      <c r="E258" s="40">
        <f>SUM(E259)</f>
        <v>22350</v>
      </c>
      <c r="F258" s="84">
        <f t="shared" si="10"/>
        <v>45.015105740181269</v>
      </c>
      <c r="G258" s="84">
        <f t="shared" si="11"/>
        <v>0.26556558935361219</v>
      </c>
    </row>
    <row r="259" spans="1:7" s="6" customFormat="1" x14ac:dyDescent="0.25">
      <c r="A259" s="279">
        <v>81</v>
      </c>
      <c r="B259" s="271" t="s">
        <v>232</v>
      </c>
      <c r="C259" s="273">
        <v>49650</v>
      </c>
      <c r="D259" s="274">
        <v>70000</v>
      </c>
      <c r="E259" s="273">
        <v>22350</v>
      </c>
      <c r="F259" s="276">
        <f t="shared" si="10"/>
        <v>45.015105740181269</v>
      </c>
      <c r="G259" s="276">
        <f t="shared" si="11"/>
        <v>31.928571428571427</v>
      </c>
    </row>
    <row r="260" spans="1:7" s="6" customFormat="1" x14ac:dyDescent="0.25">
      <c r="A260" s="279">
        <v>84</v>
      </c>
      <c r="B260" s="271" t="s">
        <v>407</v>
      </c>
      <c r="C260" s="273">
        <v>0</v>
      </c>
      <c r="D260" s="274">
        <v>8346000</v>
      </c>
      <c r="E260" s="273">
        <v>0</v>
      </c>
      <c r="F260" s="276">
        <f t="shared" si="10"/>
        <v>0</v>
      </c>
      <c r="G260" s="276">
        <f t="shared" si="11"/>
        <v>0</v>
      </c>
    </row>
    <row r="261" spans="1:7" s="6" customFormat="1" x14ac:dyDescent="0.25">
      <c r="A261" s="85"/>
      <c r="B261" s="83" t="s">
        <v>57</v>
      </c>
      <c r="C261" s="82">
        <v>6883605.5800000001</v>
      </c>
      <c r="D261" s="82">
        <f>SUM(D262+D279+D289+D298+D305)</f>
        <v>23263000</v>
      </c>
      <c r="E261" s="82">
        <f>SUM(E262+E279+E289+E298+E305)</f>
        <v>7516296.2399999993</v>
      </c>
      <c r="F261" s="81">
        <f t="shared" si="10"/>
        <v>109.19126833527844</v>
      </c>
      <c r="G261" s="81">
        <f t="shared" si="11"/>
        <v>32.310090014185619</v>
      </c>
    </row>
    <row r="262" spans="1:7" s="6" customFormat="1" x14ac:dyDescent="0.25">
      <c r="A262" s="150" t="s">
        <v>163</v>
      </c>
      <c r="B262" s="154" t="s">
        <v>162</v>
      </c>
      <c r="C262" s="149">
        <v>5172306.87</v>
      </c>
      <c r="D262" s="225">
        <f>SUM(D263+D272+D275)</f>
        <v>5728000</v>
      </c>
      <c r="E262" s="149">
        <f>E263+E272+E275</f>
        <v>5334320.8999999994</v>
      </c>
      <c r="F262" s="149">
        <f t="shared" si="10"/>
        <v>103.13233599768994</v>
      </c>
      <c r="G262" s="149">
        <f t="shared" si="11"/>
        <v>93.127110684357532</v>
      </c>
    </row>
    <row r="263" spans="1:7" ht="14.25" customHeight="1" x14ac:dyDescent="0.25">
      <c r="A263" s="41">
        <v>3</v>
      </c>
      <c r="B263" s="41" t="s">
        <v>6</v>
      </c>
      <c r="C263" s="40">
        <v>4665024.8899999997</v>
      </c>
      <c r="D263" s="233">
        <f>SUM(D271+D270+D269+D268+D265+D264)</f>
        <v>4525000</v>
      </c>
      <c r="E263" s="40">
        <f>SUM(E264+E265+E268+E269+E270+E271)</f>
        <v>4544359.5999999996</v>
      </c>
      <c r="F263" s="84">
        <f t="shared" si="10"/>
        <v>97.413405226225919</v>
      </c>
      <c r="G263" s="84">
        <f t="shared" si="11"/>
        <v>100.42783646408839</v>
      </c>
    </row>
    <row r="264" spans="1:7" x14ac:dyDescent="0.25">
      <c r="A264" s="155">
        <v>31</v>
      </c>
      <c r="B264" s="155" t="s">
        <v>58</v>
      </c>
      <c r="C264" s="156">
        <v>628934.15</v>
      </c>
      <c r="D264" s="234">
        <v>900000</v>
      </c>
      <c r="E264" s="185">
        <v>960160.82</v>
      </c>
      <c r="F264" s="84">
        <f t="shared" si="10"/>
        <v>152.66476148576123</v>
      </c>
      <c r="G264" s="84">
        <f t="shared" si="11"/>
        <v>106.68453555555556</v>
      </c>
    </row>
    <row r="265" spans="1:7" s="6" customFormat="1" x14ac:dyDescent="0.25">
      <c r="A265" s="155">
        <v>32</v>
      </c>
      <c r="B265" s="155" t="s">
        <v>65</v>
      </c>
      <c r="C265" s="156">
        <v>1883352.53</v>
      </c>
      <c r="D265" s="234">
        <v>1093000</v>
      </c>
      <c r="E265" s="156">
        <v>1466458.4</v>
      </c>
      <c r="F265" s="84">
        <f t="shared" si="10"/>
        <v>77.864254123469905</v>
      </c>
      <c r="G265" s="84">
        <f t="shared" si="11"/>
        <v>134.16819762122597</v>
      </c>
    </row>
    <row r="266" spans="1:7" s="6" customFormat="1" ht="60" x14ac:dyDescent="0.25">
      <c r="A266" s="30" t="s">
        <v>13</v>
      </c>
      <c r="B266" s="30" t="s">
        <v>14</v>
      </c>
      <c r="C266" s="30" t="s">
        <v>399</v>
      </c>
      <c r="D266" s="237" t="s">
        <v>400</v>
      </c>
      <c r="E266" s="30" t="s">
        <v>401</v>
      </c>
      <c r="F266" s="30" t="s">
        <v>353</v>
      </c>
      <c r="G266" s="30" t="s">
        <v>354</v>
      </c>
    </row>
    <row r="267" spans="1:7" s="6" customFormat="1" x14ac:dyDescent="0.25">
      <c r="A267" s="175">
        <v>1</v>
      </c>
      <c r="B267" s="175">
        <v>2</v>
      </c>
      <c r="C267" s="175">
        <v>3</v>
      </c>
      <c r="D267" s="232">
        <v>4</v>
      </c>
      <c r="E267" s="175">
        <v>5</v>
      </c>
      <c r="F267" s="175">
        <v>6</v>
      </c>
      <c r="G267" s="175">
        <v>7</v>
      </c>
    </row>
    <row r="268" spans="1:7" s="6" customFormat="1" x14ac:dyDescent="0.25">
      <c r="A268" s="155">
        <v>34</v>
      </c>
      <c r="B268" s="155" t="s">
        <v>86</v>
      </c>
      <c r="C268" s="156">
        <v>12624.81</v>
      </c>
      <c r="D268" s="234">
        <v>95000</v>
      </c>
      <c r="E268" s="185">
        <v>12396.62</v>
      </c>
      <c r="F268" s="84">
        <f t="shared" si="10"/>
        <v>98.192527253875511</v>
      </c>
      <c r="G268" s="84">
        <f t="shared" si="11"/>
        <v>13.049073684210526</v>
      </c>
    </row>
    <row r="269" spans="1:7" s="6" customFormat="1" x14ac:dyDescent="0.25">
      <c r="A269" s="155">
        <v>36</v>
      </c>
      <c r="B269" s="155" t="s">
        <v>170</v>
      </c>
      <c r="C269" s="156">
        <v>814582.86</v>
      </c>
      <c r="D269" s="234">
        <v>825000</v>
      </c>
      <c r="E269" s="185">
        <v>770167.97</v>
      </c>
      <c r="F269" s="84">
        <f t="shared" si="10"/>
        <v>94.547529517132233</v>
      </c>
      <c r="G269" s="84">
        <f t="shared" si="11"/>
        <v>93.353693333333325</v>
      </c>
    </row>
    <row r="270" spans="1:7" x14ac:dyDescent="0.25">
      <c r="A270" s="155">
        <v>37</v>
      </c>
      <c r="B270" s="155" t="s">
        <v>171</v>
      </c>
      <c r="C270" s="156">
        <v>552047.32999999996</v>
      </c>
      <c r="D270" s="234">
        <v>773000</v>
      </c>
      <c r="E270" s="185">
        <v>641974.89</v>
      </c>
      <c r="F270" s="84">
        <f t="shared" si="10"/>
        <v>116.28982790298072</v>
      </c>
      <c r="G270" s="84">
        <f t="shared" si="11"/>
        <v>83.049791720569203</v>
      </c>
    </row>
    <row r="271" spans="1:7" s="6" customFormat="1" x14ac:dyDescent="0.25">
      <c r="A271" s="155">
        <v>38</v>
      </c>
      <c r="B271" s="155" t="s">
        <v>96</v>
      </c>
      <c r="C271" s="156">
        <v>773483.21</v>
      </c>
      <c r="D271" s="234">
        <v>839000</v>
      </c>
      <c r="E271" s="185">
        <v>693200.9</v>
      </c>
      <c r="F271" s="84">
        <f t="shared" si="10"/>
        <v>89.62067838550756</v>
      </c>
      <c r="G271" s="84">
        <f t="shared" si="11"/>
        <v>82.622276519666272</v>
      </c>
    </row>
    <row r="272" spans="1:7" s="6" customFormat="1" x14ac:dyDescent="0.25">
      <c r="A272" s="41">
        <v>4</v>
      </c>
      <c r="B272" s="41" t="s">
        <v>7</v>
      </c>
      <c r="C272" s="40">
        <v>224681.98</v>
      </c>
      <c r="D272" s="233">
        <f>SUM(D273)</f>
        <v>773000</v>
      </c>
      <c r="E272" s="40">
        <f>+E273+E274</f>
        <v>706461.3</v>
      </c>
      <c r="F272" s="84">
        <f t="shared" si="10"/>
        <v>314.42721841778319</v>
      </c>
      <c r="G272" s="84">
        <f t="shared" si="11"/>
        <v>91.392147477360936</v>
      </c>
    </row>
    <row r="273" spans="1:7" s="6" customFormat="1" x14ac:dyDescent="0.25">
      <c r="A273" s="155">
        <v>42</v>
      </c>
      <c r="B273" s="155" t="s">
        <v>117</v>
      </c>
      <c r="C273" s="156">
        <v>224681.98</v>
      </c>
      <c r="D273" s="234">
        <v>773000</v>
      </c>
      <c r="E273" s="156">
        <v>430250.29</v>
      </c>
      <c r="F273" s="84">
        <f t="shared" si="10"/>
        <v>191.49301158909137</v>
      </c>
      <c r="G273" s="84">
        <f t="shared" si="11"/>
        <v>55.659804657179812</v>
      </c>
    </row>
    <row r="274" spans="1:7" s="6" customFormat="1" x14ac:dyDescent="0.25">
      <c r="A274" s="155">
        <v>45</v>
      </c>
      <c r="B274" s="289" t="s">
        <v>432</v>
      </c>
      <c r="C274" s="156">
        <v>0</v>
      </c>
      <c r="D274" s="234">
        <v>0</v>
      </c>
      <c r="E274" s="156">
        <v>276211.01</v>
      </c>
      <c r="F274" s="84">
        <f t="shared" si="10"/>
        <v>0</v>
      </c>
      <c r="G274" s="84">
        <f t="shared" si="11"/>
        <v>0</v>
      </c>
    </row>
    <row r="275" spans="1:7" s="6" customFormat="1" x14ac:dyDescent="0.25">
      <c r="A275" s="41">
        <v>5</v>
      </c>
      <c r="B275" s="41" t="s">
        <v>10</v>
      </c>
      <c r="C275" s="40">
        <v>282600</v>
      </c>
      <c r="D275" s="233">
        <f>SUM(D278+D277+D276)</f>
        <v>430000</v>
      </c>
      <c r="E275" s="51">
        <f>SUM(E276:E277)</f>
        <v>83500</v>
      </c>
      <c r="F275" s="84">
        <f t="shared" si="10"/>
        <v>29.547062986553435</v>
      </c>
      <c r="G275" s="84">
        <f t="shared" si="11"/>
        <v>19.418604651162791</v>
      </c>
    </row>
    <row r="276" spans="1:7" s="6" customFormat="1" x14ac:dyDescent="0.25">
      <c r="A276" s="155">
        <v>51</v>
      </c>
      <c r="B276" s="155" t="s">
        <v>234</v>
      </c>
      <c r="C276" s="156">
        <v>93500</v>
      </c>
      <c r="D276" s="234">
        <v>80000</v>
      </c>
      <c r="E276" s="156">
        <v>83500</v>
      </c>
      <c r="F276" s="84">
        <f t="shared" si="10"/>
        <v>89.304812834224606</v>
      </c>
      <c r="G276" s="84">
        <f t="shared" si="11"/>
        <v>104.375</v>
      </c>
    </row>
    <row r="277" spans="1:7" ht="15.75" customHeight="1" x14ac:dyDescent="0.25">
      <c r="A277" s="155">
        <v>53</v>
      </c>
      <c r="B277" s="155" t="s">
        <v>308</v>
      </c>
      <c r="C277" s="156">
        <v>189100</v>
      </c>
      <c r="D277" s="234">
        <v>0</v>
      </c>
      <c r="E277" s="156">
        <v>0</v>
      </c>
      <c r="F277" s="84">
        <f t="shared" si="10"/>
        <v>0</v>
      </c>
      <c r="G277" s="84">
        <f t="shared" si="11"/>
        <v>0</v>
      </c>
    </row>
    <row r="278" spans="1:7" s="31" customFormat="1" ht="15.75" customHeight="1" x14ac:dyDescent="0.25">
      <c r="A278" s="155">
        <v>54</v>
      </c>
      <c r="B278" s="271" t="s">
        <v>415</v>
      </c>
      <c r="C278" s="156">
        <v>0</v>
      </c>
      <c r="D278" s="234">
        <v>350000</v>
      </c>
      <c r="E278" s="156">
        <v>0</v>
      </c>
      <c r="F278" s="84">
        <f t="shared" si="10"/>
        <v>0</v>
      </c>
      <c r="G278" s="84">
        <f t="shared" si="11"/>
        <v>0</v>
      </c>
    </row>
    <row r="279" spans="1:7" x14ac:dyDescent="0.25">
      <c r="A279" s="153" t="s">
        <v>166</v>
      </c>
      <c r="B279" s="153" t="s">
        <v>167</v>
      </c>
      <c r="C279" s="152">
        <v>303550.8</v>
      </c>
      <c r="D279" s="225">
        <f>SUM(D280+D286)</f>
        <v>5688000</v>
      </c>
      <c r="E279" s="152">
        <f>SUM(E280+E286)</f>
        <v>547618.63</v>
      </c>
      <c r="F279" s="149">
        <f t="shared" si="10"/>
        <v>180.40427829542864</v>
      </c>
      <c r="G279" s="149">
        <f t="shared" si="11"/>
        <v>9.627613045007033</v>
      </c>
    </row>
    <row r="280" spans="1:7" x14ac:dyDescent="0.25">
      <c r="A280" s="41">
        <v>3</v>
      </c>
      <c r="B280" s="41" t="s">
        <v>6</v>
      </c>
      <c r="C280" s="40">
        <v>216555.51</v>
      </c>
      <c r="D280" s="233">
        <f>SUM(D281:D285)</f>
        <v>418000</v>
      </c>
      <c r="E280" s="40">
        <f>SUM(E281+E282+E283+E284+E285)</f>
        <v>128167.38</v>
      </c>
      <c r="F280" s="84">
        <f t="shared" si="10"/>
        <v>59.184538874120541</v>
      </c>
      <c r="G280" s="84">
        <f t="shared" si="11"/>
        <v>30.662052631578952</v>
      </c>
    </row>
    <row r="281" spans="1:7" x14ac:dyDescent="0.25">
      <c r="A281" s="155">
        <v>31</v>
      </c>
      <c r="B281" s="155" t="s">
        <v>58</v>
      </c>
      <c r="C281" s="156">
        <v>157649.26</v>
      </c>
      <c r="D281" s="234">
        <v>300000</v>
      </c>
      <c r="E281" s="185">
        <v>3000</v>
      </c>
      <c r="F281" s="84">
        <f t="shared" si="10"/>
        <v>1.9029585042137209</v>
      </c>
      <c r="G281" s="84">
        <f t="shared" si="11"/>
        <v>1</v>
      </c>
    </row>
    <row r="282" spans="1:7" s="6" customFormat="1" x14ac:dyDescent="0.25">
      <c r="A282" s="155">
        <v>32</v>
      </c>
      <c r="B282" s="155" t="s">
        <v>65</v>
      </c>
      <c r="C282" s="156">
        <v>39606.25</v>
      </c>
      <c r="D282" s="234">
        <v>113000</v>
      </c>
      <c r="E282" s="185">
        <v>55667.38</v>
      </c>
      <c r="F282" s="84">
        <f t="shared" si="10"/>
        <v>140.5520088369891</v>
      </c>
      <c r="G282" s="84">
        <f t="shared" si="11"/>
        <v>49.263168141592914</v>
      </c>
    </row>
    <row r="283" spans="1:7" s="6" customFormat="1" x14ac:dyDescent="0.25">
      <c r="A283" s="155">
        <v>36</v>
      </c>
      <c r="B283" s="155" t="s">
        <v>170</v>
      </c>
      <c r="C283" s="156">
        <v>0</v>
      </c>
      <c r="D283" s="234">
        <v>0</v>
      </c>
      <c r="E283" s="185">
        <v>0</v>
      </c>
      <c r="F283" s="84">
        <f t="shared" si="10"/>
        <v>0</v>
      </c>
      <c r="G283" s="84">
        <f t="shared" si="11"/>
        <v>0</v>
      </c>
    </row>
    <row r="284" spans="1:7" s="6" customFormat="1" x14ac:dyDescent="0.25">
      <c r="A284" s="155">
        <v>37</v>
      </c>
      <c r="B284" s="155" t="s">
        <v>222</v>
      </c>
      <c r="C284" s="156">
        <v>19300</v>
      </c>
      <c r="D284" s="234">
        <v>5000</v>
      </c>
      <c r="E284" s="48">
        <v>69500</v>
      </c>
      <c r="F284" s="84">
        <f t="shared" si="10"/>
        <v>360.10362694300517</v>
      </c>
      <c r="G284" s="84">
        <f t="shared" si="11"/>
        <v>1390</v>
      </c>
    </row>
    <row r="285" spans="1:7" x14ac:dyDescent="0.25">
      <c r="A285" s="155">
        <v>38</v>
      </c>
      <c r="B285" s="155" t="s">
        <v>96</v>
      </c>
      <c r="C285" s="156">
        <v>0</v>
      </c>
      <c r="D285" s="234">
        <v>0</v>
      </c>
      <c r="E285" s="48">
        <v>0</v>
      </c>
      <c r="F285" s="84">
        <f t="shared" si="10"/>
        <v>0</v>
      </c>
      <c r="G285" s="84">
        <f t="shared" si="11"/>
        <v>0</v>
      </c>
    </row>
    <row r="286" spans="1:7" s="16" customFormat="1" x14ac:dyDescent="0.25">
      <c r="A286" s="41">
        <v>4</v>
      </c>
      <c r="B286" s="41" t="s">
        <v>7</v>
      </c>
      <c r="C286" s="40">
        <v>86995.29</v>
      </c>
      <c r="D286" s="233">
        <f>SUM(D287:D288)</f>
        <v>5270000</v>
      </c>
      <c r="E286" s="40">
        <f>+E287</f>
        <v>419451.25</v>
      </c>
      <c r="F286" s="84">
        <f t="shared" si="10"/>
        <v>482.15397638193974</v>
      </c>
      <c r="G286" s="84">
        <f t="shared" si="11"/>
        <v>7.959226755218217</v>
      </c>
    </row>
    <row r="287" spans="1:7" s="11" customFormat="1" x14ac:dyDescent="0.25">
      <c r="A287" s="155">
        <v>42</v>
      </c>
      <c r="B287" s="155" t="s">
        <v>117</v>
      </c>
      <c r="C287" s="156">
        <v>86995.29</v>
      </c>
      <c r="D287" s="234">
        <v>5130000</v>
      </c>
      <c r="E287" s="185">
        <v>419451.25</v>
      </c>
      <c r="F287" s="84">
        <f t="shared" si="10"/>
        <v>482.15397638193974</v>
      </c>
      <c r="G287" s="84">
        <f t="shared" si="11"/>
        <v>8.176437621832358</v>
      </c>
    </row>
    <row r="288" spans="1:7" s="6" customFormat="1" x14ac:dyDescent="0.25">
      <c r="A288" s="155">
        <v>45</v>
      </c>
      <c r="B288" s="155" t="s">
        <v>309</v>
      </c>
      <c r="C288" s="156">
        <v>0</v>
      </c>
      <c r="D288" s="234">
        <v>140000</v>
      </c>
      <c r="E288" s="156">
        <v>0</v>
      </c>
      <c r="F288" s="84">
        <f t="shared" si="10"/>
        <v>0</v>
      </c>
      <c r="G288" s="84">
        <f t="shared" si="11"/>
        <v>0</v>
      </c>
    </row>
    <row r="289" spans="1:7" s="6" customFormat="1" x14ac:dyDescent="0.25">
      <c r="A289" s="150" t="s">
        <v>168</v>
      </c>
      <c r="B289" s="151" t="s">
        <v>169</v>
      </c>
      <c r="C289" s="152">
        <v>1407747.91</v>
      </c>
      <c r="D289" s="225">
        <f>SUM(D290+D294)</f>
        <v>2800000</v>
      </c>
      <c r="E289" s="152">
        <f>SUM(E290+E294)</f>
        <v>1634356.71</v>
      </c>
      <c r="F289" s="149">
        <f t="shared" si="10"/>
        <v>116.09725707211315</v>
      </c>
      <c r="G289" s="149">
        <f t="shared" si="11"/>
        <v>58.369882500000003</v>
      </c>
    </row>
    <row r="290" spans="1:7" s="6" customFormat="1" x14ac:dyDescent="0.25">
      <c r="A290" s="41">
        <v>3</v>
      </c>
      <c r="B290" s="41" t="s">
        <v>6</v>
      </c>
      <c r="C290" s="40">
        <v>925316.57</v>
      </c>
      <c r="D290" s="233">
        <f>SUM(D291:D293)</f>
        <v>1072000</v>
      </c>
      <c r="E290" s="40">
        <f>SUM(E291+E293+E292)</f>
        <v>1181304.2</v>
      </c>
      <c r="F290" s="84">
        <f t="shared" si="10"/>
        <v>127.66487041294418</v>
      </c>
      <c r="G290" s="84">
        <f t="shared" si="11"/>
        <v>110.19628731343283</v>
      </c>
    </row>
    <row r="291" spans="1:7" s="6" customFormat="1" x14ac:dyDescent="0.25">
      <c r="A291" s="155">
        <v>32</v>
      </c>
      <c r="B291" s="155" t="s">
        <v>65</v>
      </c>
      <c r="C291" s="156">
        <v>883052.48</v>
      </c>
      <c r="D291" s="234">
        <v>1048000</v>
      </c>
      <c r="E291" s="185">
        <v>1171447.75</v>
      </c>
      <c r="F291" s="84">
        <f t="shared" si="10"/>
        <v>132.65890493846979</v>
      </c>
      <c r="G291" s="84">
        <f t="shared" si="11"/>
        <v>111.77936545801526</v>
      </c>
    </row>
    <row r="292" spans="1:7" s="6" customFormat="1" x14ac:dyDescent="0.25">
      <c r="A292" s="155">
        <v>35</v>
      </c>
      <c r="B292" s="289" t="s">
        <v>433</v>
      </c>
      <c r="C292" s="156">
        <v>0</v>
      </c>
      <c r="D292" s="234">
        <v>0</v>
      </c>
      <c r="E292" s="185">
        <v>4200</v>
      </c>
      <c r="F292" s="84">
        <f t="shared" si="10"/>
        <v>0</v>
      </c>
      <c r="G292" s="84">
        <f t="shared" si="11"/>
        <v>0</v>
      </c>
    </row>
    <row r="293" spans="1:7" s="6" customFormat="1" x14ac:dyDescent="0.25">
      <c r="A293" s="155">
        <v>36</v>
      </c>
      <c r="B293" s="155" t="s">
        <v>170</v>
      </c>
      <c r="C293" s="156">
        <v>42264.09</v>
      </c>
      <c r="D293" s="234">
        <v>24000</v>
      </c>
      <c r="E293" s="185">
        <v>5656.45</v>
      </c>
      <c r="F293" s="84">
        <f t="shared" si="10"/>
        <v>13.383584030793044</v>
      </c>
      <c r="G293" s="84">
        <f t="shared" si="11"/>
        <v>23.568541666666665</v>
      </c>
    </row>
    <row r="294" spans="1:7" s="6" customFormat="1" x14ac:dyDescent="0.25">
      <c r="A294" s="41">
        <v>4</v>
      </c>
      <c r="B294" s="41" t="s">
        <v>7</v>
      </c>
      <c r="C294" s="40">
        <v>482431.34</v>
      </c>
      <c r="D294" s="233">
        <f>SUM(D295:D297)</f>
        <v>1728000</v>
      </c>
      <c r="E294" s="40">
        <f>SUM(E295:E297)</f>
        <v>453052.51</v>
      </c>
      <c r="F294" s="84">
        <f t="shared" si="10"/>
        <v>93.910256742441305</v>
      </c>
      <c r="G294" s="84">
        <f t="shared" si="11"/>
        <v>26.218316550925923</v>
      </c>
    </row>
    <row r="295" spans="1:7" s="6" customFormat="1" x14ac:dyDescent="0.25">
      <c r="A295" s="155">
        <v>41</v>
      </c>
      <c r="B295" s="155" t="s">
        <v>288</v>
      </c>
      <c r="C295" s="156">
        <v>0</v>
      </c>
      <c r="D295" s="234">
        <v>20000</v>
      </c>
      <c r="E295" s="185">
        <v>0</v>
      </c>
      <c r="F295" s="84">
        <f t="shared" si="10"/>
        <v>0</v>
      </c>
      <c r="G295" s="84">
        <f t="shared" si="11"/>
        <v>0</v>
      </c>
    </row>
    <row r="296" spans="1:7" s="6" customFormat="1" x14ac:dyDescent="0.25">
      <c r="A296" s="155">
        <v>42</v>
      </c>
      <c r="B296" s="155" t="s">
        <v>117</v>
      </c>
      <c r="C296" s="156">
        <v>482431.34</v>
      </c>
      <c r="D296" s="234">
        <v>1508000</v>
      </c>
      <c r="E296" s="185">
        <v>453052.51</v>
      </c>
      <c r="F296" s="84">
        <f t="shared" si="10"/>
        <v>93.910256742441305</v>
      </c>
      <c r="G296" s="84">
        <f t="shared" si="11"/>
        <v>30.043269893899204</v>
      </c>
    </row>
    <row r="297" spans="1:7" s="6" customFormat="1" x14ac:dyDescent="0.25">
      <c r="A297" s="155">
        <v>45</v>
      </c>
      <c r="B297" s="155" t="s">
        <v>233</v>
      </c>
      <c r="C297" s="156">
        <v>0</v>
      </c>
      <c r="D297" s="234">
        <v>200000</v>
      </c>
      <c r="E297" s="185">
        <v>0</v>
      </c>
      <c r="F297" s="84">
        <f t="shared" si="10"/>
        <v>0</v>
      </c>
      <c r="G297" s="84">
        <f t="shared" si="11"/>
        <v>0</v>
      </c>
    </row>
    <row r="298" spans="1:7" x14ac:dyDescent="0.25">
      <c r="A298" s="150" t="s">
        <v>228</v>
      </c>
      <c r="B298" s="151" t="s">
        <v>229</v>
      </c>
      <c r="C298" s="152">
        <v>0</v>
      </c>
      <c r="D298" s="225">
        <f>SUM(D303+D301)</f>
        <v>631000</v>
      </c>
      <c r="E298" s="152">
        <f>E301+E303</f>
        <v>0</v>
      </c>
      <c r="F298" s="149">
        <f t="shared" si="10"/>
        <v>0</v>
      </c>
      <c r="G298" s="149">
        <f t="shared" si="11"/>
        <v>0</v>
      </c>
    </row>
    <row r="299" spans="1:7" s="31" customFormat="1" ht="60" x14ac:dyDescent="0.25">
      <c r="A299" s="30" t="s">
        <v>13</v>
      </c>
      <c r="B299" s="30" t="s">
        <v>14</v>
      </c>
      <c r="C299" s="30" t="s">
        <v>399</v>
      </c>
      <c r="D299" s="237" t="s">
        <v>400</v>
      </c>
      <c r="E299" s="30" t="s">
        <v>401</v>
      </c>
      <c r="F299" s="30" t="s">
        <v>353</v>
      </c>
      <c r="G299" s="30" t="s">
        <v>354</v>
      </c>
    </row>
    <row r="300" spans="1:7" s="31" customFormat="1" x14ac:dyDescent="0.25">
      <c r="A300" s="175">
        <v>1</v>
      </c>
      <c r="B300" s="175">
        <v>2</v>
      </c>
      <c r="C300" s="175">
        <v>3</v>
      </c>
      <c r="D300" s="232">
        <v>4</v>
      </c>
      <c r="E300" s="175">
        <v>5</v>
      </c>
      <c r="F300" s="175">
        <v>6</v>
      </c>
      <c r="G300" s="175">
        <v>7</v>
      </c>
    </row>
    <row r="301" spans="1:7" ht="15" customHeight="1" x14ac:dyDescent="0.25">
      <c r="A301" s="41">
        <v>3</v>
      </c>
      <c r="B301" s="41" t="s">
        <v>6</v>
      </c>
      <c r="C301" s="40">
        <f>+C302</f>
        <v>0</v>
      </c>
      <c r="D301" s="233">
        <f>+D302</f>
        <v>0</v>
      </c>
      <c r="E301" s="40">
        <f>E302</f>
        <v>0</v>
      </c>
      <c r="F301" s="84">
        <f t="shared" si="10"/>
        <v>0</v>
      </c>
      <c r="G301" s="84">
        <f t="shared" si="11"/>
        <v>0</v>
      </c>
    </row>
    <row r="302" spans="1:7" x14ac:dyDescent="0.25">
      <c r="A302" s="155">
        <v>38</v>
      </c>
      <c r="B302" s="155" t="s">
        <v>96</v>
      </c>
      <c r="C302" s="156">
        <v>0</v>
      </c>
      <c r="D302" s="234">
        <v>0</v>
      </c>
      <c r="E302" s="185">
        <v>0</v>
      </c>
      <c r="F302" s="84">
        <f t="shared" ref="F302:F385" si="12">IF(C302,E302/C302*100,0)</f>
        <v>0</v>
      </c>
      <c r="G302" s="84">
        <f t="shared" ref="G302:G385" si="13">IF(D302,E302/D302*100,0)</f>
        <v>0</v>
      </c>
    </row>
    <row r="303" spans="1:7" s="3" customFormat="1" x14ac:dyDescent="0.25">
      <c r="A303" s="41">
        <v>4</v>
      </c>
      <c r="B303" s="41" t="s">
        <v>7</v>
      </c>
      <c r="C303" s="40">
        <v>0</v>
      </c>
      <c r="D303" s="233">
        <v>631000</v>
      </c>
      <c r="E303" s="40">
        <f>E304</f>
        <v>0</v>
      </c>
      <c r="F303" s="84">
        <f t="shared" si="12"/>
        <v>0</v>
      </c>
      <c r="G303" s="84">
        <f t="shared" si="13"/>
        <v>0</v>
      </c>
    </row>
    <row r="304" spans="1:7" s="1" customFormat="1" x14ac:dyDescent="0.25">
      <c r="A304" s="155">
        <v>42</v>
      </c>
      <c r="B304" s="155" t="s">
        <v>117</v>
      </c>
      <c r="C304" s="156">
        <v>0</v>
      </c>
      <c r="D304" s="234">
        <v>631000</v>
      </c>
      <c r="E304" s="185">
        <v>0</v>
      </c>
      <c r="F304" s="84">
        <f t="shared" si="12"/>
        <v>0</v>
      </c>
      <c r="G304" s="84">
        <f t="shared" si="13"/>
        <v>0</v>
      </c>
    </row>
    <row r="305" spans="1:7" s="16" customFormat="1" x14ac:dyDescent="0.25">
      <c r="A305" s="150" t="s">
        <v>230</v>
      </c>
      <c r="B305" s="151" t="s">
        <v>316</v>
      </c>
      <c r="C305" s="152">
        <v>0</v>
      </c>
      <c r="D305" s="225">
        <f>SUM(D306+D308)</f>
        <v>8416000</v>
      </c>
      <c r="E305" s="152">
        <f>E306</f>
        <v>0</v>
      </c>
      <c r="F305" s="149">
        <f t="shared" si="12"/>
        <v>0</v>
      </c>
      <c r="G305" s="149">
        <f t="shared" si="13"/>
        <v>0</v>
      </c>
    </row>
    <row r="306" spans="1:7" s="6" customFormat="1" x14ac:dyDescent="0.25">
      <c r="A306" s="41">
        <v>5</v>
      </c>
      <c r="B306" s="41" t="s">
        <v>10</v>
      </c>
      <c r="C306" s="40">
        <v>0</v>
      </c>
      <c r="D306" s="233">
        <v>70000</v>
      </c>
      <c r="E306" s="42">
        <v>0</v>
      </c>
      <c r="F306" s="84">
        <f t="shared" si="12"/>
        <v>0</v>
      </c>
      <c r="G306" s="84">
        <f t="shared" si="13"/>
        <v>0</v>
      </c>
    </row>
    <row r="307" spans="1:7" s="6" customFormat="1" x14ac:dyDescent="0.25">
      <c r="A307" s="155">
        <v>51</v>
      </c>
      <c r="B307" s="155" t="s">
        <v>234</v>
      </c>
      <c r="C307" s="156">
        <v>0</v>
      </c>
      <c r="D307" s="234">
        <v>70000</v>
      </c>
      <c r="E307" s="185">
        <v>0</v>
      </c>
      <c r="F307" s="157">
        <f t="shared" si="12"/>
        <v>0</v>
      </c>
      <c r="G307" s="157">
        <f t="shared" si="13"/>
        <v>0</v>
      </c>
    </row>
    <row r="308" spans="1:7" s="1" customFormat="1" x14ac:dyDescent="0.25">
      <c r="A308" s="41">
        <v>4</v>
      </c>
      <c r="B308" s="41" t="s">
        <v>7</v>
      </c>
      <c r="C308" s="40">
        <v>0</v>
      </c>
      <c r="D308" s="233">
        <f>SUM(D309)</f>
        <v>8346000</v>
      </c>
      <c r="E308" s="42">
        <v>0</v>
      </c>
      <c r="F308" s="84">
        <f t="shared" si="12"/>
        <v>0</v>
      </c>
      <c r="G308" s="84">
        <f t="shared" si="13"/>
        <v>0</v>
      </c>
    </row>
    <row r="309" spans="1:7" s="6" customFormat="1" x14ac:dyDescent="0.25">
      <c r="A309" s="155">
        <v>42</v>
      </c>
      <c r="B309" s="271" t="s">
        <v>117</v>
      </c>
      <c r="C309" s="156">
        <v>0</v>
      </c>
      <c r="D309" s="234">
        <v>8346000</v>
      </c>
      <c r="E309" s="185">
        <v>0</v>
      </c>
      <c r="F309" s="157">
        <f t="shared" si="12"/>
        <v>0</v>
      </c>
      <c r="G309" s="157">
        <f t="shared" si="13"/>
        <v>0</v>
      </c>
    </row>
    <row r="310" spans="1:7" s="6" customFormat="1" x14ac:dyDescent="0.25">
      <c r="A310" s="351" t="s">
        <v>364</v>
      </c>
      <c r="B310" s="351"/>
      <c r="C310" s="351"/>
      <c r="D310" s="351"/>
      <c r="E310" s="152">
        <f>SUM(E239-E261)</f>
        <v>-1109295.8499999987</v>
      </c>
      <c r="F310" s="186"/>
      <c r="G310" s="186"/>
    </row>
    <row r="311" spans="1:7" s="6" customFormat="1" x14ac:dyDescent="0.25">
      <c r="A311" s="158"/>
      <c r="B311" s="158"/>
      <c r="C311" s="180"/>
      <c r="D311" s="245"/>
      <c r="E311" s="180"/>
      <c r="F311" s="88"/>
      <c r="G311" s="88"/>
    </row>
    <row r="312" spans="1:7" s="6" customFormat="1" x14ac:dyDescent="0.25">
      <c r="A312" s="158"/>
      <c r="B312" s="158"/>
      <c r="C312" s="180"/>
      <c r="D312" s="245"/>
      <c r="E312" s="180"/>
      <c r="F312" s="88"/>
      <c r="G312" s="88"/>
    </row>
    <row r="313" spans="1:7" s="6" customFormat="1" x14ac:dyDescent="0.25">
      <c r="A313" s="158"/>
      <c r="B313" s="158"/>
      <c r="C313" s="180"/>
      <c r="D313" s="245"/>
      <c r="E313" s="180"/>
      <c r="F313" s="88"/>
      <c r="G313" s="88"/>
    </row>
    <row r="314" spans="1:7" s="6" customFormat="1" x14ac:dyDescent="0.25">
      <c r="A314" s="158"/>
      <c r="B314" s="158"/>
      <c r="C314" s="180"/>
      <c r="D314" s="245"/>
      <c r="E314" s="180"/>
      <c r="F314" s="88"/>
      <c r="G314" s="88"/>
    </row>
    <row r="315" spans="1:7" s="6" customFormat="1" x14ac:dyDescent="0.25">
      <c r="A315" s="158"/>
      <c r="B315" s="158"/>
      <c r="C315" s="180"/>
      <c r="D315" s="245"/>
      <c r="E315" s="180"/>
      <c r="F315" s="88"/>
      <c r="G315" s="88"/>
    </row>
    <row r="316" spans="1:7" s="6" customFormat="1" x14ac:dyDescent="0.25">
      <c r="A316" s="158"/>
      <c r="B316" s="158"/>
      <c r="C316" s="180"/>
      <c r="D316" s="245"/>
      <c r="E316" s="180"/>
      <c r="F316" s="88"/>
      <c r="G316" s="88"/>
    </row>
    <row r="317" spans="1:7" s="6" customFormat="1" x14ac:dyDescent="0.25">
      <c r="A317" s="158"/>
      <c r="B317" s="158"/>
      <c r="C317" s="180"/>
      <c r="D317" s="245"/>
      <c r="E317" s="180"/>
      <c r="F317" s="88"/>
      <c r="G317" s="88"/>
    </row>
    <row r="318" spans="1:7" s="6" customFormat="1" x14ac:dyDescent="0.25">
      <c r="A318" s="158"/>
      <c r="B318" s="158"/>
      <c r="C318" s="180"/>
      <c r="D318" s="245"/>
      <c r="E318" s="180"/>
      <c r="F318" s="88"/>
      <c r="G318" s="88"/>
    </row>
    <row r="319" spans="1:7" s="6" customFormat="1" x14ac:dyDescent="0.25">
      <c r="A319" s="158"/>
      <c r="B319" s="158"/>
      <c r="C319" s="180"/>
      <c r="D319" s="245"/>
      <c r="E319" s="180"/>
      <c r="F319" s="88"/>
      <c r="G319" s="88"/>
    </row>
    <row r="320" spans="1:7" s="6" customFormat="1" x14ac:dyDescent="0.25">
      <c r="A320" s="158"/>
      <c r="B320" s="158"/>
      <c r="C320" s="180"/>
      <c r="D320" s="245"/>
      <c r="E320" s="180"/>
      <c r="F320" s="88"/>
      <c r="G320" s="88"/>
    </row>
    <row r="321" spans="1:7" s="6" customFormat="1" x14ac:dyDescent="0.25">
      <c r="A321" s="158"/>
      <c r="B321" s="158"/>
      <c r="C321" s="180"/>
      <c r="D321" s="245"/>
      <c r="E321" s="180"/>
      <c r="F321" s="88"/>
      <c r="G321" s="88"/>
    </row>
    <row r="322" spans="1:7" s="6" customFormat="1" x14ac:dyDescent="0.25">
      <c r="A322" s="158"/>
      <c r="B322" s="158"/>
      <c r="C322" s="180"/>
      <c r="D322" s="245"/>
      <c r="E322" s="180"/>
      <c r="F322" s="88"/>
      <c r="G322" s="88"/>
    </row>
    <row r="323" spans="1:7" s="6" customFormat="1" x14ac:dyDescent="0.25">
      <c r="A323" s="158"/>
      <c r="B323" s="158"/>
      <c r="C323" s="180"/>
      <c r="D323" s="245"/>
      <c r="E323" s="180"/>
      <c r="F323" s="88"/>
      <c r="G323" s="88"/>
    </row>
    <row r="324" spans="1:7" s="1" customFormat="1" x14ac:dyDescent="0.25">
      <c r="A324" s="158"/>
      <c r="B324" s="158"/>
      <c r="C324" s="180"/>
      <c r="D324" s="245"/>
      <c r="E324" s="180"/>
      <c r="F324" s="88"/>
      <c r="G324" s="88"/>
    </row>
    <row r="325" spans="1:7" x14ac:dyDescent="0.25">
      <c r="A325" s="158"/>
      <c r="B325" s="158"/>
      <c r="C325" s="180"/>
      <c r="D325" s="245"/>
      <c r="E325" s="180"/>
      <c r="F325" s="88"/>
      <c r="G325" s="88"/>
    </row>
    <row r="326" spans="1:7" s="6" customFormat="1" x14ac:dyDescent="0.25">
      <c r="A326" s="158"/>
      <c r="B326" s="158"/>
      <c r="C326" s="180"/>
      <c r="D326" s="245"/>
      <c r="E326" s="180"/>
      <c r="F326" s="88"/>
      <c r="G326" s="88"/>
    </row>
    <row r="327" spans="1:7" s="1" customFormat="1" x14ac:dyDescent="0.25">
      <c r="A327" s="359" t="s">
        <v>161</v>
      </c>
      <c r="B327" s="359"/>
      <c r="C327" s="359"/>
      <c r="D327" s="359"/>
      <c r="E327" s="359"/>
      <c r="F327" s="359"/>
      <c r="G327" s="359"/>
    </row>
    <row r="328" spans="1:7" s="6" customFormat="1" ht="60" x14ac:dyDescent="0.25">
      <c r="A328" s="30" t="s">
        <v>210</v>
      </c>
      <c r="B328" s="30" t="s">
        <v>14</v>
      </c>
      <c r="C328" s="30" t="s">
        <v>399</v>
      </c>
      <c r="D328" s="237" t="s">
        <v>400</v>
      </c>
      <c r="E328" s="30" t="s">
        <v>401</v>
      </c>
      <c r="F328" s="30" t="s">
        <v>353</v>
      </c>
      <c r="G328" s="30" t="s">
        <v>354</v>
      </c>
    </row>
    <row r="329" spans="1:7" s="6" customFormat="1" x14ac:dyDescent="0.25">
      <c r="A329" s="175">
        <v>1</v>
      </c>
      <c r="B329" s="175">
        <v>2</v>
      </c>
      <c r="C329" s="175">
        <v>3</v>
      </c>
      <c r="D329" s="232">
        <v>4</v>
      </c>
      <c r="E329" s="175">
        <v>5</v>
      </c>
      <c r="F329" s="175">
        <v>6</v>
      </c>
      <c r="G329" s="175">
        <v>7</v>
      </c>
    </row>
    <row r="330" spans="1:7" s="6" customFormat="1" x14ac:dyDescent="0.25">
      <c r="A330" s="100"/>
      <c r="B330" s="100" t="s">
        <v>57</v>
      </c>
      <c r="C330" s="103">
        <v>6883605.5800000001</v>
      </c>
      <c r="D330" s="103">
        <f>D331+D342+D358+D345+D351+D355+D365+D371+D374+D377+D382+D388+D398+D401+D406+D414+D417+D420+D425+D428+D434+D438+D447+D385+D444</f>
        <v>23263000</v>
      </c>
      <c r="E330" s="103">
        <f>E331+E342+E358+E345+E351+E355+E365+E371+E374+E377+E382+E388+E398+E401+E406+E414+E417+E420+E425+E428+E434+E438+E447+E368+E385+E441</f>
        <v>7516296.2399999993</v>
      </c>
      <c r="F330" s="81">
        <f t="shared" si="12"/>
        <v>109.19126833527844</v>
      </c>
      <c r="G330" s="81">
        <f t="shared" si="13"/>
        <v>32.310090014185619</v>
      </c>
    </row>
    <row r="331" spans="1:7" s="6" customFormat="1" x14ac:dyDescent="0.25">
      <c r="A331" s="150" t="s">
        <v>172</v>
      </c>
      <c r="B331" s="151" t="s">
        <v>173</v>
      </c>
      <c r="C331" s="152">
        <v>888864.87</v>
      </c>
      <c r="D331" s="152">
        <f>SUM(D332+D337+D340)</f>
        <v>1703000</v>
      </c>
      <c r="E331" s="152">
        <f>SUM(E332+E337)</f>
        <v>624373.97000000009</v>
      </c>
      <c r="F331" s="149">
        <f t="shared" si="12"/>
        <v>70.243969704866387</v>
      </c>
      <c r="G331" s="149">
        <f t="shared" si="13"/>
        <v>36.663180857310635</v>
      </c>
    </row>
    <row r="332" spans="1:7" s="1" customFormat="1" x14ac:dyDescent="0.25">
      <c r="A332" s="41">
        <v>3</v>
      </c>
      <c r="B332" s="41" t="s">
        <v>6</v>
      </c>
      <c r="C332" s="40">
        <v>888864.87</v>
      </c>
      <c r="D332" s="40">
        <f>SUM(D334+D335+D336+D333)</f>
        <v>1253000</v>
      </c>
      <c r="E332" s="40">
        <f>SUM(E334+E335+E336)</f>
        <v>572186.47000000009</v>
      </c>
      <c r="F332" s="84">
        <f t="shared" si="12"/>
        <v>64.372717306287512</v>
      </c>
      <c r="G332" s="84">
        <f t="shared" si="13"/>
        <v>45.665320830007985</v>
      </c>
    </row>
    <row r="333" spans="1:7" s="1" customFormat="1" x14ac:dyDescent="0.25">
      <c r="A333" s="155">
        <v>31</v>
      </c>
      <c r="B333" s="155" t="s">
        <v>58</v>
      </c>
      <c r="C333" s="273">
        <v>0</v>
      </c>
      <c r="D333" s="234">
        <v>255000</v>
      </c>
      <c r="E333" s="156">
        <v>0</v>
      </c>
      <c r="F333" s="157">
        <f t="shared" si="12"/>
        <v>0</v>
      </c>
      <c r="G333" s="157">
        <f t="shared" si="13"/>
        <v>0</v>
      </c>
    </row>
    <row r="334" spans="1:7" x14ac:dyDescent="0.25">
      <c r="A334" s="155">
        <v>32</v>
      </c>
      <c r="B334" s="155" t="s">
        <v>65</v>
      </c>
      <c r="C334" s="156">
        <v>850864.85</v>
      </c>
      <c r="D334" s="234">
        <v>805000</v>
      </c>
      <c r="E334" s="156">
        <v>502853.83</v>
      </c>
      <c r="F334" s="157">
        <f t="shared" si="12"/>
        <v>59.099142478385382</v>
      </c>
      <c r="G334" s="157">
        <f t="shared" si="13"/>
        <v>62.466314285714283</v>
      </c>
    </row>
    <row r="335" spans="1:7" s="6" customFormat="1" x14ac:dyDescent="0.25">
      <c r="A335" s="155">
        <v>36</v>
      </c>
      <c r="B335" s="155" t="s">
        <v>119</v>
      </c>
      <c r="C335" s="156">
        <v>5000</v>
      </c>
      <c r="D335" s="234">
        <v>40000</v>
      </c>
      <c r="E335" s="156">
        <v>29237.62</v>
      </c>
      <c r="F335" s="157">
        <f t="shared" si="12"/>
        <v>584.75239999999997</v>
      </c>
      <c r="G335" s="157">
        <f t="shared" si="13"/>
        <v>73.094049999999996</v>
      </c>
    </row>
    <row r="336" spans="1:7" s="1" customFormat="1" x14ac:dyDescent="0.25">
      <c r="A336" s="155">
        <v>38</v>
      </c>
      <c r="B336" s="155" t="s">
        <v>96</v>
      </c>
      <c r="C336" s="156">
        <v>33000</v>
      </c>
      <c r="D336" s="234">
        <v>153000</v>
      </c>
      <c r="E336" s="156">
        <v>40095.019999999997</v>
      </c>
      <c r="F336" s="157">
        <f t="shared" si="12"/>
        <v>121.5000606060606</v>
      </c>
      <c r="G336" s="157">
        <f t="shared" si="13"/>
        <v>26.205895424836601</v>
      </c>
    </row>
    <row r="337" spans="1:7" s="22" customFormat="1" ht="15.75" customHeight="1" x14ac:dyDescent="0.25">
      <c r="A337" s="41">
        <v>4</v>
      </c>
      <c r="B337" s="41" t="s">
        <v>7</v>
      </c>
      <c r="C337" s="40">
        <v>0</v>
      </c>
      <c r="D337" s="233">
        <f>SUM(D338:D339)</f>
        <v>100000</v>
      </c>
      <c r="E337" s="40">
        <f>SUM(E339)</f>
        <v>52187.5</v>
      </c>
      <c r="F337" s="84">
        <f t="shared" si="12"/>
        <v>0</v>
      </c>
      <c r="G337" s="84">
        <f t="shared" si="13"/>
        <v>52.1875</v>
      </c>
    </row>
    <row r="338" spans="1:7" s="22" customFormat="1" x14ac:dyDescent="0.25">
      <c r="A338" s="155">
        <v>41</v>
      </c>
      <c r="B338" s="155" t="s">
        <v>289</v>
      </c>
      <c r="C338" s="156">
        <v>0</v>
      </c>
      <c r="D338" s="234"/>
      <c r="E338" s="156">
        <v>0</v>
      </c>
      <c r="F338" s="157">
        <f t="shared" si="12"/>
        <v>0</v>
      </c>
      <c r="G338" s="157">
        <f t="shared" si="13"/>
        <v>0</v>
      </c>
    </row>
    <row r="339" spans="1:7" x14ac:dyDescent="0.25">
      <c r="A339" s="155">
        <v>42</v>
      </c>
      <c r="B339" s="155" t="s">
        <v>7</v>
      </c>
      <c r="C339" s="156">
        <v>0</v>
      </c>
      <c r="D339" s="234">
        <v>100000</v>
      </c>
      <c r="E339" s="156">
        <v>52187.5</v>
      </c>
      <c r="F339" s="157">
        <f t="shared" si="12"/>
        <v>0</v>
      </c>
      <c r="G339" s="157">
        <f t="shared" si="13"/>
        <v>52.1875</v>
      </c>
    </row>
    <row r="340" spans="1:7" s="1" customFormat="1" x14ac:dyDescent="0.25">
      <c r="A340" s="41">
        <v>5</v>
      </c>
      <c r="B340" s="41" t="s">
        <v>416</v>
      </c>
      <c r="C340" s="40">
        <v>0</v>
      </c>
      <c r="D340" s="233">
        <f>SUM(D341)</f>
        <v>350000</v>
      </c>
      <c r="E340" s="40">
        <v>0</v>
      </c>
      <c r="F340" s="84">
        <f t="shared" si="12"/>
        <v>0</v>
      </c>
      <c r="G340" s="84">
        <f t="shared" si="13"/>
        <v>0</v>
      </c>
    </row>
    <row r="341" spans="1:7" s="31" customFormat="1" x14ac:dyDescent="0.25">
      <c r="A341" s="155">
        <v>54</v>
      </c>
      <c r="B341" s="271" t="s">
        <v>415</v>
      </c>
      <c r="C341" s="156">
        <v>0</v>
      </c>
      <c r="D341" s="234">
        <v>350000</v>
      </c>
      <c r="E341" s="156">
        <v>0</v>
      </c>
      <c r="F341" s="157">
        <f t="shared" si="12"/>
        <v>0</v>
      </c>
      <c r="G341" s="157">
        <f t="shared" si="13"/>
        <v>0</v>
      </c>
    </row>
    <row r="342" spans="1:7" s="6" customFormat="1" x14ac:dyDescent="0.25">
      <c r="A342" s="153" t="s">
        <v>183</v>
      </c>
      <c r="B342" s="151" t="s">
        <v>184</v>
      </c>
      <c r="C342" s="152">
        <v>12624.81</v>
      </c>
      <c r="D342" s="152">
        <f>D343</f>
        <v>95000</v>
      </c>
      <c r="E342" s="152">
        <f>E343</f>
        <v>12396.62</v>
      </c>
      <c r="F342" s="149">
        <f t="shared" si="12"/>
        <v>98.192527253875511</v>
      </c>
      <c r="G342" s="149">
        <f t="shared" si="13"/>
        <v>13.049073684210526</v>
      </c>
    </row>
    <row r="343" spans="1:7" s="1" customFormat="1" x14ac:dyDescent="0.25">
      <c r="A343" s="41">
        <v>3</v>
      </c>
      <c r="B343" s="41" t="s">
        <v>6</v>
      </c>
      <c r="C343" s="40">
        <v>12624.84</v>
      </c>
      <c r="D343" s="40">
        <f>D344</f>
        <v>95000</v>
      </c>
      <c r="E343" s="40">
        <f>E344</f>
        <v>12396.62</v>
      </c>
      <c r="F343" s="84">
        <f t="shared" si="12"/>
        <v>98.192293922140806</v>
      </c>
      <c r="G343" s="84">
        <f t="shared" si="13"/>
        <v>13.049073684210526</v>
      </c>
    </row>
    <row r="344" spans="1:7" s="1" customFormat="1" x14ac:dyDescent="0.25">
      <c r="A344" s="155">
        <v>34</v>
      </c>
      <c r="B344" s="155" t="s">
        <v>86</v>
      </c>
      <c r="C344" s="156">
        <v>12624.81</v>
      </c>
      <c r="D344" s="234">
        <v>95000</v>
      </c>
      <c r="E344" s="156">
        <v>12396.62</v>
      </c>
      <c r="F344" s="157">
        <f t="shared" si="12"/>
        <v>98.192527253875511</v>
      </c>
      <c r="G344" s="157">
        <f t="shared" si="13"/>
        <v>13.049073684210526</v>
      </c>
    </row>
    <row r="345" spans="1:7" s="1" customFormat="1" x14ac:dyDescent="0.25">
      <c r="A345" s="153" t="s">
        <v>174</v>
      </c>
      <c r="B345" s="151" t="s">
        <v>175</v>
      </c>
      <c r="C345" s="152">
        <v>1467845.15</v>
      </c>
      <c r="D345" s="152">
        <f>D346</f>
        <v>920000</v>
      </c>
      <c r="E345" s="152">
        <f>E346+E349</f>
        <v>1809095.9099999997</v>
      </c>
      <c r="F345" s="149">
        <f t="shared" ref="F345:F350" si="14">IF(C345,E345/C345*100,0)</f>
        <v>123.24841690555708</v>
      </c>
      <c r="G345" s="149">
        <f t="shared" ref="G345:G350" si="15">IF(D345,E345/D345*100,0)</f>
        <v>196.64085978260866</v>
      </c>
    </row>
    <row r="346" spans="1:7" s="1" customFormat="1" x14ac:dyDescent="0.25">
      <c r="A346" s="41">
        <v>3</v>
      </c>
      <c r="B346" s="41" t="s">
        <v>6</v>
      </c>
      <c r="C346" s="40">
        <v>1467845.15</v>
      </c>
      <c r="D346" s="40">
        <f>SUM(D347+D348)</f>
        <v>920000</v>
      </c>
      <c r="E346" s="40">
        <f>SUM(E347+E348)</f>
        <v>1656224.2799999998</v>
      </c>
      <c r="F346" s="84">
        <f t="shared" si="14"/>
        <v>112.83371955141179</v>
      </c>
      <c r="G346" s="84">
        <f t="shared" si="15"/>
        <v>180.02437826086955</v>
      </c>
    </row>
    <row r="347" spans="1:7" s="1" customFormat="1" x14ac:dyDescent="0.25">
      <c r="A347" s="155">
        <v>31</v>
      </c>
      <c r="B347" s="155" t="s">
        <v>58</v>
      </c>
      <c r="C347" s="156">
        <v>628934.15</v>
      </c>
      <c r="D347" s="234">
        <v>735000</v>
      </c>
      <c r="E347" s="156">
        <v>960160.82</v>
      </c>
      <c r="F347" s="157">
        <f t="shared" si="14"/>
        <v>152.66476148576123</v>
      </c>
      <c r="G347" s="157">
        <f t="shared" si="15"/>
        <v>130.63412517006802</v>
      </c>
    </row>
    <row r="348" spans="1:7" s="1" customFormat="1" x14ac:dyDescent="0.25">
      <c r="A348" s="155">
        <v>32</v>
      </c>
      <c r="B348" s="155" t="s">
        <v>65</v>
      </c>
      <c r="C348" s="156">
        <v>838911</v>
      </c>
      <c r="D348" s="234">
        <v>185000</v>
      </c>
      <c r="E348" s="156">
        <v>696063.46</v>
      </c>
      <c r="F348" s="157">
        <f t="shared" si="14"/>
        <v>82.972265234333548</v>
      </c>
      <c r="G348" s="157">
        <f t="shared" si="15"/>
        <v>376.25051891891894</v>
      </c>
    </row>
    <row r="349" spans="1:7" s="1" customFormat="1" x14ac:dyDescent="0.25">
      <c r="A349" s="41">
        <v>4</v>
      </c>
      <c r="B349" s="41" t="s">
        <v>117</v>
      </c>
      <c r="C349" s="40">
        <v>0</v>
      </c>
      <c r="D349" s="233">
        <v>0</v>
      </c>
      <c r="E349" s="40">
        <v>152871.63</v>
      </c>
      <c r="F349" s="84">
        <f t="shared" si="14"/>
        <v>0</v>
      </c>
      <c r="G349" s="84">
        <f t="shared" si="15"/>
        <v>0</v>
      </c>
    </row>
    <row r="350" spans="1:7" s="1" customFormat="1" x14ac:dyDescent="0.25">
      <c r="A350" s="155">
        <v>45</v>
      </c>
      <c r="B350" s="290" t="s">
        <v>235</v>
      </c>
      <c r="C350" s="156">
        <v>0</v>
      </c>
      <c r="D350" s="234">
        <v>0</v>
      </c>
      <c r="E350" s="156">
        <v>152871.63</v>
      </c>
      <c r="F350" s="157">
        <f t="shared" si="14"/>
        <v>0</v>
      </c>
      <c r="G350" s="157">
        <f t="shared" si="15"/>
        <v>0</v>
      </c>
    </row>
    <row r="351" spans="1:7" s="1" customFormat="1" x14ac:dyDescent="0.25">
      <c r="A351" s="153" t="s">
        <v>365</v>
      </c>
      <c r="B351" s="151" t="s">
        <v>366</v>
      </c>
      <c r="C351" s="152">
        <v>4562.5</v>
      </c>
      <c r="D351" s="225">
        <f>SUM(D352)</f>
        <v>0</v>
      </c>
      <c r="E351" s="152">
        <f>SUM(E352+E354)</f>
        <v>78037</v>
      </c>
      <c r="F351" s="149">
        <f t="shared" ref="F351:F357" si="16">IF(C351,E351/C351*100,0)</f>
        <v>1710.3999999999999</v>
      </c>
      <c r="G351" s="149">
        <f t="shared" ref="G351:G357" si="17">IF(D351,E351/D351*100,0)</f>
        <v>0</v>
      </c>
    </row>
    <row r="352" spans="1:7" s="1" customFormat="1" x14ac:dyDescent="0.25">
      <c r="A352" s="41">
        <v>3</v>
      </c>
      <c r="B352" s="41" t="s">
        <v>6</v>
      </c>
      <c r="C352" s="40">
        <v>4562.5</v>
      </c>
      <c r="D352" s="233">
        <v>0</v>
      </c>
      <c r="E352" s="40">
        <f>SUM(E353)</f>
        <v>36675</v>
      </c>
      <c r="F352" s="84">
        <f t="shared" si="16"/>
        <v>803.83561643835617</v>
      </c>
      <c r="G352" s="84">
        <f t="shared" si="17"/>
        <v>0</v>
      </c>
    </row>
    <row r="353" spans="1:7" s="1" customFormat="1" x14ac:dyDescent="0.25">
      <c r="A353" s="155">
        <v>32</v>
      </c>
      <c r="B353" s="155" t="s">
        <v>65</v>
      </c>
      <c r="C353" s="156">
        <v>4562.5</v>
      </c>
      <c r="D353" s="234">
        <v>0</v>
      </c>
      <c r="E353" s="156">
        <v>36675</v>
      </c>
      <c r="F353" s="157">
        <f t="shared" si="16"/>
        <v>803.83561643835617</v>
      </c>
      <c r="G353" s="157">
        <f t="shared" si="17"/>
        <v>0</v>
      </c>
    </row>
    <row r="354" spans="1:7" s="1" customFormat="1" x14ac:dyDescent="0.25">
      <c r="A354" s="155">
        <v>42</v>
      </c>
      <c r="B354" s="290" t="s">
        <v>7</v>
      </c>
      <c r="C354" s="156">
        <v>0</v>
      </c>
      <c r="D354" s="234">
        <v>0</v>
      </c>
      <c r="E354" s="156">
        <v>41362</v>
      </c>
      <c r="F354" s="157">
        <v>0</v>
      </c>
      <c r="G354" s="157">
        <v>0</v>
      </c>
    </row>
    <row r="355" spans="1:7" s="1" customFormat="1" x14ac:dyDescent="0.25">
      <c r="A355" s="153" t="s">
        <v>367</v>
      </c>
      <c r="B355" s="151" t="s">
        <v>368</v>
      </c>
      <c r="C355" s="152">
        <v>50684.69</v>
      </c>
      <c r="D355" s="225">
        <f t="shared" ref="D355:E356" si="18">SUM(D356)</f>
        <v>0</v>
      </c>
      <c r="E355" s="152">
        <f t="shared" si="18"/>
        <v>38092.1</v>
      </c>
      <c r="F355" s="149">
        <f t="shared" si="16"/>
        <v>75.155041887402291</v>
      </c>
      <c r="G355" s="149">
        <f t="shared" si="17"/>
        <v>0</v>
      </c>
    </row>
    <row r="356" spans="1:7" s="1" customFormat="1" x14ac:dyDescent="0.25">
      <c r="A356" s="41">
        <v>3</v>
      </c>
      <c r="B356" s="41" t="s">
        <v>6</v>
      </c>
      <c r="C356" s="40">
        <v>50684.69</v>
      </c>
      <c r="D356" s="233">
        <f t="shared" si="18"/>
        <v>0</v>
      </c>
      <c r="E356" s="40">
        <f t="shared" si="18"/>
        <v>38092.1</v>
      </c>
      <c r="F356" s="84">
        <f t="shared" si="16"/>
        <v>75.155041887402291</v>
      </c>
      <c r="G356" s="84">
        <f t="shared" si="17"/>
        <v>0</v>
      </c>
    </row>
    <row r="357" spans="1:7" s="1" customFormat="1" x14ac:dyDescent="0.25">
      <c r="A357" s="155">
        <v>38</v>
      </c>
      <c r="B357" s="155" t="s">
        <v>96</v>
      </c>
      <c r="C357" s="156">
        <v>50684.69</v>
      </c>
      <c r="D357" s="234">
        <v>0</v>
      </c>
      <c r="E357" s="156">
        <v>38092.1</v>
      </c>
      <c r="F357" s="157">
        <f t="shared" si="16"/>
        <v>75.155041887402291</v>
      </c>
      <c r="G357" s="157">
        <f t="shared" si="17"/>
        <v>0</v>
      </c>
    </row>
    <row r="358" spans="1:7" s="1" customFormat="1" x14ac:dyDescent="0.25">
      <c r="A358" s="153" t="s">
        <v>196</v>
      </c>
      <c r="B358" s="151" t="s">
        <v>197</v>
      </c>
      <c r="C358" s="152">
        <v>21205</v>
      </c>
      <c r="D358" s="152">
        <f>SUM(D359+D364)</f>
        <v>30000</v>
      </c>
      <c r="E358" s="152">
        <v>0</v>
      </c>
      <c r="F358" s="149">
        <f t="shared" si="12"/>
        <v>0</v>
      </c>
      <c r="G358" s="149">
        <f t="shared" si="13"/>
        <v>0</v>
      </c>
    </row>
    <row r="359" spans="1:7" x14ac:dyDescent="0.25">
      <c r="A359" s="52" t="s">
        <v>318</v>
      </c>
      <c r="B359" s="41" t="s">
        <v>6</v>
      </c>
      <c r="C359" s="40">
        <v>0</v>
      </c>
      <c r="D359" s="40">
        <f>SUM(D362)</f>
        <v>10000</v>
      </c>
      <c r="E359" s="40">
        <v>0</v>
      </c>
      <c r="F359" s="84">
        <f t="shared" si="12"/>
        <v>0</v>
      </c>
      <c r="G359" s="84">
        <f t="shared" si="13"/>
        <v>0</v>
      </c>
    </row>
    <row r="360" spans="1:7" s="31" customFormat="1" ht="60" x14ac:dyDescent="0.25">
      <c r="A360" s="30" t="s">
        <v>210</v>
      </c>
      <c r="B360" s="30" t="s">
        <v>14</v>
      </c>
      <c r="C360" s="30" t="s">
        <v>399</v>
      </c>
      <c r="D360" s="237" t="s">
        <v>400</v>
      </c>
      <c r="E360" s="30" t="s">
        <v>401</v>
      </c>
      <c r="F360" s="30" t="s">
        <v>353</v>
      </c>
      <c r="G360" s="30" t="s">
        <v>354</v>
      </c>
    </row>
    <row r="361" spans="1:7" s="31" customFormat="1" x14ac:dyDescent="0.25">
      <c r="A361" s="175">
        <v>1</v>
      </c>
      <c r="B361" s="175">
        <v>2</v>
      </c>
      <c r="C361" s="175">
        <v>3</v>
      </c>
      <c r="D361" s="232">
        <v>4</v>
      </c>
      <c r="E361" s="175">
        <v>5</v>
      </c>
      <c r="F361" s="175">
        <v>6</v>
      </c>
      <c r="G361" s="175">
        <v>7</v>
      </c>
    </row>
    <row r="362" spans="1:7" s="6" customFormat="1" x14ac:dyDescent="0.25">
      <c r="A362" s="187" t="s">
        <v>319</v>
      </c>
      <c r="B362" s="155" t="s">
        <v>96</v>
      </c>
      <c r="C362" s="40">
        <v>0</v>
      </c>
      <c r="D362" s="234">
        <v>10000</v>
      </c>
      <c r="E362" s="156">
        <v>0</v>
      </c>
      <c r="F362" s="84">
        <f t="shared" si="12"/>
        <v>0</v>
      </c>
      <c r="G362" s="84">
        <f t="shared" si="13"/>
        <v>0</v>
      </c>
    </row>
    <row r="363" spans="1:7" s="1" customFormat="1" x14ac:dyDescent="0.25">
      <c r="A363" s="41">
        <v>4</v>
      </c>
      <c r="B363" s="41" t="s">
        <v>7</v>
      </c>
      <c r="C363" s="40">
        <v>21205</v>
      </c>
      <c r="D363" s="40">
        <f>SUM(D364)</f>
        <v>20000</v>
      </c>
      <c r="E363" s="40">
        <v>0</v>
      </c>
      <c r="F363" s="84">
        <f t="shared" si="12"/>
        <v>0</v>
      </c>
      <c r="G363" s="84">
        <f t="shared" si="13"/>
        <v>0</v>
      </c>
    </row>
    <row r="364" spans="1:7" x14ac:dyDescent="0.25">
      <c r="A364" s="155">
        <v>42</v>
      </c>
      <c r="B364" s="155" t="s">
        <v>117</v>
      </c>
      <c r="C364" s="156">
        <v>21205</v>
      </c>
      <c r="D364" s="234">
        <v>20000</v>
      </c>
      <c r="E364" s="156">
        <v>0</v>
      </c>
      <c r="F364" s="157">
        <f t="shared" si="12"/>
        <v>0</v>
      </c>
      <c r="G364" s="157">
        <f t="shared" si="13"/>
        <v>0</v>
      </c>
    </row>
    <row r="365" spans="1:7" s="1" customFormat="1" x14ac:dyDescent="0.25">
      <c r="A365" s="153" t="s">
        <v>198</v>
      </c>
      <c r="B365" s="151" t="s">
        <v>199</v>
      </c>
      <c r="C365" s="152">
        <v>215917.14</v>
      </c>
      <c r="D365" s="152">
        <f>D366</f>
        <v>210000</v>
      </c>
      <c r="E365" s="152">
        <f>E366</f>
        <v>191713.78</v>
      </c>
      <c r="F365" s="149">
        <f t="shared" si="12"/>
        <v>88.790440629215439</v>
      </c>
      <c r="G365" s="149">
        <f t="shared" si="13"/>
        <v>91.292276190476187</v>
      </c>
    </row>
    <row r="366" spans="1:7" ht="14.25" customHeight="1" x14ac:dyDescent="0.25">
      <c r="A366" s="41">
        <v>3</v>
      </c>
      <c r="B366" s="41" t="s">
        <v>6</v>
      </c>
      <c r="C366" s="40">
        <v>215917.14</v>
      </c>
      <c r="D366" s="40">
        <f>D367</f>
        <v>210000</v>
      </c>
      <c r="E366" s="40">
        <f>E367</f>
        <v>191713.78</v>
      </c>
      <c r="F366" s="84">
        <f t="shared" si="12"/>
        <v>88.790440629215439</v>
      </c>
      <c r="G366" s="84">
        <f t="shared" si="13"/>
        <v>91.292276190476187</v>
      </c>
    </row>
    <row r="367" spans="1:7" s="6" customFormat="1" x14ac:dyDescent="0.25">
      <c r="A367" s="155">
        <v>38</v>
      </c>
      <c r="B367" s="155" t="s">
        <v>96</v>
      </c>
      <c r="C367" s="156">
        <v>215917.14</v>
      </c>
      <c r="D367" s="234">
        <v>210000</v>
      </c>
      <c r="E367" s="156">
        <v>191713.78</v>
      </c>
      <c r="F367" s="157">
        <f t="shared" si="12"/>
        <v>88.790440629215439</v>
      </c>
      <c r="G367" s="157">
        <f t="shared" si="13"/>
        <v>91.292276190476187</v>
      </c>
    </row>
    <row r="368" spans="1:7" s="331" customFormat="1" x14ac:dyDescent="0.25">
      <c r="A368" s="150" t="s">
        <v>434</v>
      </c>
      <c r="B368" s="151" t="s">
        <v>435</v>
      </c>
      <c r="C368" s="152">
        <v>0</v>
      </c>
      <c r="D368" s="327">
        <v>0</v>
      </c>
      <c r="E368" s="152">
        <v>4200</v>
      </c>
      <c r="F368" s="332">
        <f t="shared" si="12"/>
        <v>0</v>
      </c>
      <c r="G368" s="332">
        <f t="shared" si="13"/>
        <v>0</v>
      </c>
    </row>
    <row r="369" spans="1:7" s="1" customFormat="1" x14ac:dyDescent="0.25">
      <c r="A369" s="41">
        <v>3</v>
      </c>
      <c r="B369" s="41" t="s">
        <v>225</v>
      </c>
      <c r="C369" s="40">
        <v>0</v>
      </c>
      <c r="D369" s="233">
        <v>0</v>
      </c>
      <c r="E369" s="40">
        <v>4200</v>
      </c>
      <c r="F369" s="157">
        <f t="shared" si="12"/>
        <v>0</v>
      </c>
      <c r="G369" s="157">
        <f t="shared" si="13"/>
        <v>0</v>
      </c>
    </row>
    <row r="370" spans="1:7" s="6" customFormat="1" x14ac:dyDescent="0.25">
      <c r="A370" s="155">
        <v>35</v>
      </c>
      <c r="B370" s="290" t="s">
        <v>433</v>
      </c>
      <c r="C370" s="156">
        <v>0</v>
      </c>
      <c r="D370" s="234">
        <v>0</v>
      </c>
      <c r="E370" s="156">
        <v>4200</v>
      </c>
      <c r="F370" s="157">
        <f t="shared" si="12"/>
        <v>0</v>
      </c>
      <c r="G370" s="157">
        <f t="shared" si="13"/>
        <v>0</v>
      </c>
    </row>
    <row r="371" spans="1:7" x14ac:dyDescent="0.25">
      <c r="A371" s="153" t="s">
        <v>176</v>
      </c>
      <c r="B371" s="151" t="s">
        <v>177</v>
      </c>
      <c r="C371" s="152">
        <v>57978.46</v>
      </c>
      <c r="D371" s="152">
        <f>SUM(D372)</f>
        <v>85000</v>
      </c>
      <c r="E371" s="152">
        <f>SUM(E372)</f>
        <v>65128.959999999999</v>
      </c>
      <c r="F371" s="149">
        <f t="shared" si="12"/>
        <v>112.33302850748363</v>
      </c>
      <c r="G371" s="149">
        <f t="shared" si="13"/>
        <v>76.622305882352933</v>
      </c>
    </row>
    <row r="372" spans="1:7" s="1" customFormat="1" x14ac:dyDescent="0.25">
      <c r="A372" s="41">
        <v>3</v>
      </c>
      <c r="B372" s="41" t="s">
        <v>6</v>
      </c>
      <c r="C372" s="40">
        <v>57978.46</v>
      </c>
      <c r="D372" s="40">
        <f>D373</f>
        <v>85000</v>
      </c>
      <c r="E372" s="40">
        <f>E373</f>
        <v>65128.959999999999</v>
      </c>
      <c r="F372" s="84">
        <f t="shared" si="12"/>
        <v>112.33302850748363</v>
      </c>
      <c r="G372" s="84">
        <f t="shared" si="13"/>
        <v>76.622305882352933</v>
      </c>
    </row>
    <row r="373" spans="1:7" x14ac:dyDescent="0.25">
      <c r="A373" s="155">
        <v>32</v>
      </c>
      <c r="B373" s="155" t="s">
        <v>65</v>
      </c>
      <c r="C373" s="156">
        <v>57978.46</v>
      </c>
      <c r="D373" s="234">
        <v>85000</v>
      </c>
      <c r="E373" s="156">
        <v>65128.959999999999</v>
      </c>
      <c r="F373" s="157">
        <f t="shared" si="12"/>
        <v>112.33302850748363</v>
      </c>
      <c r="G373" s="157">
        <f t="shared" si="13"/>
        <v>76.622305882352933</v>
      </c>
    </row>
    <row r="374" spans="1:7" s="6" customFormat="1" x14ac:dyDescent="0.25">
      <c r="A374" s="153" t="s">
        <v>178</v>
      </c>
      <c r="B374" s="151" t="s">
        <v>213</v>
      </c>
      <c r="C374" s="152">
        <v>62425.93</v>
      </c>
      <c r="D374" s="152">
        <f>D375</f>
        <v>50000</v>
      </c>
      <c r="E374" s="152">
        <f>E375</f>
        <v>104214.1</v>
      </c>
      <c r="F374" s="149">
        <f t="shared" si="12"/>
        <v>166.94040441207684</v>
      </c>
      <c r="G374" s="149">
        <f t="shared" si="13"/>
        <v>208.4282</v>
      </c>
    </row>
    <row r="375" spans="1:7" s="1" customFormat="1" x14ac:dyDescent="0.25">
      <c r="A375" s="41">
        <v>3</v>
      </c>
      <c r="B375" s="41" t="s">
        <v>6</v>
      </c>
      <c r="C375" s="40">
        <v>62425.93</v>
      </c>
      <c r="D375" s="40">
        <f>D376</f>
        <v>50000</v>
      </c>
      <c r="E375" s="40">
        <f>E376</f>
        <v>104214.1</v>
      </c>
      <c r="F375" s="84">
        <f t="shared" si="12"/>
        <v>166.94040441207684</v>
      </c>
      <c r="G375" s="84">
        <f t="shared" si="13"/>
        <v>208.4282</v>
      </c>
    </row>
    <row r="376" spans="1:7" x14ac:dyDescent="0.25">
      <c r="A376" s="155">
        <v>32</v>
      </c>
      <c r="B376" s="155" t="s">
        <v>65</v>
      </c>
      <c r="C376" s="156">
        <v>62425.93</v>
      </c>
      <c r="D376" s="234">
        <v>50000</v>
      </c>
      <c r="E376" s="156">
        <v>104214.1</v>
      </c>
      <c r="F376" s="157">
        <f t="shared" si="12"/>
        <v>166.94040441207684</v>
      </c>
      <c r="G376" s="157">
        <f t="shared" si="13"/>
        <v>208.4282</v>
      </c>
    </row>
    <row r="377" spans="1:7" s="6" customFormat="1" x14ac:dyDescent="0.25">
      <c r="A377" s="153" t="s">
        <v>206</v>
      </c>
      <c r="B377" s="151" t="s">
        <v>207</v>
      </c>
      <c r="C377" s="152">
        <v>702450.69</v>
      </c>
      <c r="D377" s="152">
        <f>D378+D380</f>
        <v>1810000</v>
      </c>
      <c r="E377" s="152">
        <f>E378+E380</f>
        <v>937396.87</v>
      </c>
      <c r="F377" s="149">
        <f t="shared" si="12"/>
        <v>133.44664377794263</v>
      </c>
      <c r="G377" s="149">
        <f t="shared" si="13"/>
        <v>51.78988232044199</v>
      </c>
    </row>
    <row r="378" spans="1:7" s="6" customFormat="1" x14ac:dyDescent="0.25">
      <c r="A378" s="41">
        <v>3</v>
      </c>
      <c r="B378" s="41" t="s">
        <v>6</v>
      </c>
      <c r="C378" s="40">
        <v>698436.65</v>
      </c>
      <c r="D378" s="40">
        <f>D379</f>
        <v>650000</v>
      </c>
      <c r="E378" s="40">
        <f>E379</f>
        <v>892714.37</v>
      </c>
      <c r="F378" s="84">
        <f t="shared" si="12"/>
        <v>127.8160832482087</v>
      </c>
      <c r="G378" s="84">
        <f t="shared" si="13"/>
        <v>137.3406723076923</v>
      </c>
    </row>
    <row r="379" spans="1:7" s="6" customFormat="1" x14ac:dyDescent="0.25">
      <c r="A379" s="155">
        <v>32</v>
      </c>
      <c r="B379" s="155" t="s">
        <v>65</v>
      </c>
      <c r="C379" s="156">
        <v>698436.65</v>
      </c>
      <c r="D379" s="234">
        <v>650000</v>
      </c>
      <c r="E379" s="156">
        <v>892714.37</v>
      </c>
      <c r="F379" s="157">
        <f t="shared" si="12"/>
        <v>127.8160832482087</v>
      </c>
      <c r="G379" s="157">
        <f t="shared" si="13"/>
        <v>137.3406723076923</v>
      </c>
    </row>
    <row r="380" spans="1:7" s="22" customFormat="1" ht="16.5" customHeight="1" x14ac:dyDescent="0.25">
      <c r="A380" s="41">
        <v>4</v>
      </c>
      <c r="B380" s="41" t="s">
        <v>7</v>
      </c>
      <c r="C380" s="40">
        <v>4014.04</v>
      </c>
      <c r="D380" s="40">
        <f>D381</f>
        <v>1160000</v>
      </c>
      <c r="E380" s="40">
        <f>E381</f>
        <v>44682.5</v>
      </c>
      <c r="F380" s="84">
        <f t="shared" si="12"/>
        <v>1113.1553248099171</v>
      </c>
      <c r="G380" s="84">
        <f t="shared" si="13"/>
        <v>3.8519396551724134</v>
      </c>
    </row>
    <row r="381" spans="1:7" s="22" customFormat="1" x14ac:dyDescent="0.25">
      <c r="A381" s="155">
        <v>42</v>
      </c>
      <c r="B381" s="155" t="s">
        <v>117</v>
      </c>
      <c r="C381" s="156">
        <v>4014.04</v>
      </c>
      <c r="D381" s="234">
        <v>1160000</v>
      </c>
      <c r="E381" s="156">
        <v>44682.5</v>
      </c>
      <c r="F381" s="157">
        <f t="shared" si="12"/>
        <v>1113.1553248099171</v>
      </c>
      <c r="G381" s="157">
        <f t="shared" si="13"/>
        <v>3.8519396551724134</v>
      </c>
    </row>
    <row r="382" spans="1:7" s="1" customFormat="1" x14ac:dyDescent="0.25">
      <c r="A382" s="153" t="s">
        <v>179</v>
      </c>
      <c r="B382" s="151" t="s">
        <v>180</v>
      </c>
      <c r="C382" s="152">
        <v>56572.71</v>
      </c>
      <c r="D382" s="152">
        <f>D383</f>
        <v>45000</v>
      </c>
      <c r="E382" s="152">
        <f>E383</f>
        <v>47992.800000000003</v>
      </c>
      <c r="F382" s="149">
        <f t="shared" si="12"/>
        <v>84.83383596083695</v>
      </c>
      <c r="G382" s="149">
        <f t="shared" si="13"/>
        <v>106.65066666666667</v>
      </c>
    </row>
    <row r="383" spans="1:7" s="1" customFormat="1" x14ac:dyDescent="0.25">
      <c r="A383" s="41">
        <v>3</v>
      </c>
      <c r="B383" s="41" t="s">
        <v>6</v>
      </c>
      <c r="C383" s="40">
        <v>56572.71</v>
      </c>
      <c r="D383" s="40">
        <f>D384</f>
        <v>45000</v>
      </c>
      <c r="E383" s="40">
        <f>E384</f>
        <v>47992.800000000003</v>
      </c>
      <c r="F383" s="84">
        <f t="shared" si="12"/>
        <v>84.83383596083695</v>
      </c>
      <c r="G383" s="84">
        <f t="shared" si="13"/>
        <v>106.65066666666667</v>
      </c>
    </row>
    <row r="384" spans="1:7" s="1" customFormat="1" x14ac:dyDescent="0.25">
      <c r="A384" s="155">
        <v>32</v>
      </c>
      <c r="B384" s="155" t="s">
        <v>65</v>
      </c>
      <c r="C384" s="156">
        <v>56572.71</v>
      </c>
      <c r="D384" s="234">
        <v>45000</v>
      </c>
      <c r="E384" s="156">
        <v>47992.800000000003</v>
      </c>
      <c r="F384" s="157">
        <f t="shared" si="12"/>
        <v>84.83383596083695</v>
      </c>
      <c r="G384" s="157">
        <f t="shared" si="13"/>
        <v>106.65066666666667</v>
      </c>
    </row>
    <row r="385" spans="1:7" s="1" customFormat="1" x14ac:dyDescent="0.25">
      <c r="A385" s="150" t="s">
        <v>369</v>
      </c>
      <c r="B385" s="151" t="s">
        <v>317</v>
      </c>
      <c r="C385" s="188">
        <v>0</v>
      </c>
      <c r="D385" s="225">
        <f>SUM(D386)</f>
        <v>6000</v>
      </c>
      <c r="E385" s="152">
        <v>18419.400000000001</v>
      </c>
      <c r="F385" s="149">
        <f t="shared" si="12"/>
        <v>0</v>
      </c>
      <c r="G385" s="149">
        <f t="shared" si="13"/>
        <v>306.99</v>
      </c>
    </row>
    <row r="386" spans="1:7" x14ac:dyDescent="0.25">
      <c r="A386" s="41">
        <v>3</v>
      </c>
      <c r="B386" s="41" t="s">
        <v>6</v>
      </c>
      <c r="C386" s="156">
        <v>0</v>
      </c>
      <c r="D386" s="233">
        <f>SUM(D387)</f>
        <v>6000</v>
      </c>
      <c r="E386" s="40">
        <v>18419.400000000001</v>
      </c>
      <c r="F386" s="84">
        <f t="shared" ref="F386:F452" si="19">IF(C386,E386/C386*100,0)</f>
        <v>0</v>
      </c>
      <c r="G386" s="84">
        <f t="shared" ref="G386:G452" si="20">IF(D386,E386/D386*100,0)</f>
        <v>306.99</v>
      </c>
    </row>
    <row r="387" spans="1:7" s="6" customFormat="1" x14ac:dyDescent="0.25">
      <c r="A387" s="155">
        <v>32</v>
      </c>
      <c r="B387" s="155" t="s">
        <v>65</v>
      </c>
      <c r="C387" s="156">
        <v>0</v>
      </c>
      <c r="D387" s="234">
        <v>6000</v>
      </c>
      <c r="E387" s="156">
        <v>18419.400000000001</v>
      </c>
      <c r="F387" s="84">
        <f t="shared" si="19"/>
        <v>0</v>
      </c>
      <c r="G387" s="84">
        <f t="shared" si="20"/>
        <v>306.99</v>
      </c>
    </row>
    <row r="388" spans="1:7" s="6" customFormat="1" x14ac:dyDescent="0.25">
      <c r="A388" s="153" t="s">
        <v>187</v>
      </c>
      <c r="B388" s="151" t="s">
        <v>188</v>
      </c>
      <c r="C388" s="152">
        <v>875008.32</v>
      </c>
      <c r="D388" s="152">
        <f>SUM(D391+D396)</f>
        <v>10810000</v>
      </c>
      <c r="E388" s="152">
        <f>SUM(E391+E396)</f>
        <v>539050.16999999993</v>
      </c>
      <c r="F388" s="149">
        <f t="shared" si="19"/>
        <v>61.605147937336177</v>
      </c>
      <c r="G388" s="149">
        <f t="shared" si="20"/>
        <v>4.9865880666049947</v>
      </c>
    </row>
    <row r="389" spans="1:7" s="6" customFormat="1" x14ac:dyDescent="0.25">
      <c r="A389" s="41">
        <v>3</v>
      </c>
      <c r="B389" s="41" t="s">
        <v>6</v>
      </c>
      <c r="C389" s="40">
        <v>0</v>
      </c>
      <c r="D389" s="233">
        <v>0</v>
      </c>
      <c r="E389" s="40">
        <v>0</v>
      </c>
      <c r="F389" s="84">
        <f t="shared" si="19"/>
        <v>0</v>
      </c>
      <c r="G389" s="84">
        <f t="shared" si="20"/>
        <v>0</v>
      </c>
    </row>
    <row r="390" spans="1:7" s="6" customFormat="1" x14ac:dyDescent="0.25">
      <c r="A390" s="155">
        <v>38</v>
      </c>
      <c r="B390" s="155" t="s">
        <v>96</v>
      </c>
      <c r="C390" s="156">
        <v>0</v>
      </c>
      <c r="D390" s="234"/>
      <c r="E390" s="156">
        <v>0</v>
      </c>
      <c r="F390" s="157">
        <f t="shared" si="19"/>
        <v>0</v>
      </c>
      <c r="G390" s="157">
        <f t="shared" si="20"/>
        <v>0</v>
      </c>
    </row>
    <row r="391" spans="1:7" s="6" customFormat="1" x14ac:dyDescent="0.25">
      <c r="A391" s="41">
        <v>4</v>
      </c>
      <c r="B391" s="41" t="s">
        <v>7</v>
      </c>
      <c r="C391" s="40">
        <v>685908.32</v>
      </c>
      <c r="D391" s="40">
        <f>D392+D395</f>
        <v>10810000</v>
      </c>
      <c r="E391" s="40">
        <f>E392+E395</f>
        <v>539050.16999999993</v>
      </c>
      <c r="F391" s="84">
        <f t="shared" si="19"/>
        <v>78.589244988309801</v>
      </c>
      <c r="G391" s="84">
        <f t="shared" si="20"/>
        <v>4.9865880666049947</v>
      </c>
    </row>
    <row r="392" spans="1:7" s="6" customFormat="1" x14ac:dyDescent="0.25">
      <c r="A392" s="155">
        <v>42</v>
      </c>
      <c r="B392" s="155" t="s">
        <v>117</v>
      </c>
      <c r="C392" s="156">
        <v>685908.32</v>
      </c>
      <c r="D392" s="234">
        <v>10470000</v>
      </c>
      <c r="E392" s="156">
        <v>415710.79</v>
      </c>
      <c r="F392" s="84">
        <f t="shared" si="19"/>
        <v>60.607340351258607</v>
      </c>
      <c r="G392" s="84">
        <f t="shared" si="20"/>
        <v>3.9704946513849091</v>
      </c>
    </row>
    <row r="393" spans="1:7" s="6" customFormat="1" ht="60" x14ac:dyDescent="0.25">
      <c r="A393" s="30" t="s">
        <v>210</v>
      </c>
      <c r="B393" s="30" t="s">
        <v>14</v>
      </c>
      <c r="C393" s="30" t="s">
        <v>399</v>
      </c>
      <c r="D393" s="237" t="s">
        <v>400</v>
      </c>
      <c r="E393" s="30" t="s">
        <v>401</v>
      </c>
      <c r="F393" s="30" t="s">
        <v>353</v>
      </c>
      <c r="G393" s="30" t="s">
        <v>354</v>
      </c>
    </row>
    <row r="394" spans="1:7" s="6" customFormat="1" x14ac:dyDescent="0.25">
      <c r="A394" s="175">
        <v>1</v>
      </c>
      <c r="B394" s="175">
        <v>2</v>
      </c>
      <c r="C394" s="175">
        <v>3</v>
      </c>
      <c r="D394" s="232">
        <v>4</v>
      </c>
      <c r="E394" s="175">
        <v>5</v>
      </c>
      <c r="F394" s="175">
        <v>6</v>
      </c>
      <c r="G394" s="175">
        <v>7</v>
      </c>
    </row>
    <row r="395" spans="1:7" s="6" customFormat="1" x14ac:dyDescent="0.25">
      <c r="A395" s="155">
        <v>45</v>
      </c>
      <c r="B395" s="155" t="s">
        <v>235</v>
      </c>
      <c r="C395" s="156">
        <v>0</v>
      </c>
      <c r="D395" s="234">
        <v>340000</v>
      </c>
      <c r="E395" s="156">
        <v>123339.38</v>
      </c>
      <c r="F395" s="84">
        <f t="shared" si="19"/>
        <v>0</v>
      </c>
      <c r="G395" s="84">
        <f t="shared" si="20"/>
        <v>36.276288235294118</v>
      </c>
    </row>
    <row r="396" spans="1:7" s="1" customFormat="1" x14ac:dyDescent="0.25">
      <c r="A396" s="41">
        <v>5</v>
      </c>
      <c r="B396" s="41" t="s">
        <v>10</v>
      </c>
      <c r="C396" s="156">
        <v>189100</v>
      </c>
      <c r="D396" s="40">
        <v>0</v>
      </c>
      <c r="E396" s="40">
        <v>0</v>
      </c>
      <c r="F396" s="84">
        <f t="shared" si="19"/>
        <v>0</v>
      </c>
      <c r="G396" s="84">
        <f t="shared" si="20"/>
        <v>0</v>
      </c>
    </row>
    <row r="397" spans="1:7" x14ac:dyDescent="0.25">
      <c r="A397" s="155">
        <v>53</v>
      </c>
      <c r="B397" s="155" t="s">
        <v>311</v>
      </c>
      <c r="C397" s="156">
        <v>189100</v>
      </c>
      <c r="D397" s="234">
        <v>0</v>
      </c>
      <c r="E397" s="156">
        <v>0</v>
      </c>
      <c r="F397" s="84">
        <f t="shared" si="19"/>
        <v>0</v>
      </c>
      <c r="G397" s="84">
        <f t="shared" si="20"/>
        <v>0</v>
      </c>
    </row>
    <row r="398" spans="1:7" s="6" customFormat="1" x14ac:dyDescent="0.25">
      <c r="A398" s="153" t="s">
        <v>181</v>
      </c>
      <c r="B398" s="151" t="s">
        <v>182</v>
      </c>
      <c r="C398" s="152">
        <v>21524.880000000001</v>
      </c>
      <c r="D398" s="152">
        <f>D399</f>
        <v>35000</v>
      </c>
      <c r="E398" s="152">
        <f>E399</f>
        <v>19508.53</v>
      </c>
      <c r="F398" s="149">
        <f t="shared" si="19"/>
        <v>90.632468102028895</v>
      </c>
      <c r="G398" s="149">
        <f t="shared" si="20"/>
        <v>55.738657142857143</v>
      </c>
    </row>
    <row r="399" spans="1:7" s="1" customFormat="1" x14ac:dyDescent="0.25">
      <c r="A399" s="41">
        <v>3</v>
      </c>
      <c r="B399" s="41" t="s">
        <v>6</v>
      </c>
      <c r="C399" s="40">
        <v>21524.880000000001</v>
      </c>
      <c r="D399" s="40">
        <f>D400</f>
        <v>35000</v>
      </c>
      <c r="E399" s="40">
        <f>E400</f>
        <v>19508.53</v>
      </c>
      <c r="F399" s="84">
        <f t="shared" si="19"/>
        <v>90.632468102028895</v>
      </c>
      <c r="G399" s="84">
        <f t="shared" si="20"/>
        <v>55.738657142857143</v>
      </c>
    </row>
    <row r="400" spans="1:7" x14ac:dyDescent="0.25">
      <c r="A400" s="155">
        <v>32</v>
      </c>
      <c r="B400" s="155" t="s">
        <v>65</v>
      </c>
      <c r="C400" s="156">
        <v>21524.880000000001</v>
      </c>
      <c r="D400" s="234">
        <v>35000</v>
      </c>
      <c r="E400" s="156">
        <v>19508.53</v>
      </c>
      <c r="F400" s="157">
        <f t="shared" si="19"/>
        <v>90.632468102028895</v>
      </c>
      <c r="G400" s="157">
        <f t="shared" si="20"/>
        <v>55.738657142857143</v>
      </c>
    </row>
    <row r="401" spans="1:7" s="6" customFormat="1" x14ac:dyDescent="0.25">
      <c r="A401" s="153" t="s">
        <v>208</v>
      </c>
      <c r="B401" s="151" t="s">
        <v>209</v>
      </c>
      <c r="C401" s="152">
        <v>140992.89000000001</v>
      </c>
      <c r="D401" s="152">
        <f>SUM(D404+D402)</f>
        <v>1282000</v>
      </c>
      <c r="E401" s="152">
        <f>SUM(E404+E402)</f>
        <v>725498.82000000007</v>
      </c>
      <c r="F401" s="149">
        <f t="shared" si="19"/>
        <v>514.56411738208919</v>
      </c>
      <c r="G401" s="149">
        <f t="shared" si="20"/>
        <v>56.591171606864279</v>
      </c>
    </row>
    <row r="402" spans="1:7" s="1" customFormat="1" x14ac:dyDescent="0.25">
      <c r="A402" s="41">
        <v>3</v>
      </c>
      <c r="B402" s="41" t="s">
        <v>6</v>
      </c>
      <c r="C402" s="40">
        <v>58011.64</v>
      </c>
      <c r="D402" s="40">
        <f>D403</f>
        <v>120000</v>
      </c>
      <c r="E402" s="40">
        <f>E403</f>
        <v>125437.56</v>
      </c>
      <c r="F402" s="84">
        <f t="shared" si="19"/>
        <v>216.2282603973961</v>
      </c>
      <c r="G402" s="84">
        <f t="shared" si="20"/>
        <v>104.53129999999999</v>
      </c>
    </row>
    <row r="403" spans="1:7" ht="14.25" customHeight="1" x14ac:dyDescent="0.25">
      <c r="A403" s="155">
        <v>32</v>
      </c>
      <c r="B403" s="155" t="s">
        <v>65</v>
      </c>
      <c r="C403" s="156">
        <v>58011.64</v>
      </c>
      <c r="D403" s="234">
        <v>120000</v>
      </c>
      <c r="E403" s="156">
        <v>125437.56</v>
      </c>
      <c r="F403" s="157">
        <f t="shared" si="19"/>
        <v>216.2282603973961</v>
      </c>
      <c r="G403" s="157">
        <f t="shared" si="20"/>
        <v>104.53129999999999</v>
      </c>
    </row>
    <row r="404" spans="1:7" s="6" customFormat="1" x14ac:dyDescent="0.25">
      <c r="A404" s="41">
        <v>4</v>
      </c>
      <c r="B404" s="41" t="s">
        <v>7</v>
      </c>
      <c r="C404" s="40">
        <v>82981.25</v>
      </c>
      <c r="D404" s="40">
        <f>D405</f>
        <v>1162000</v>
      </c>
      <c r="E404" s="40">
        <f>E405</f>
        <v>600061.26</v>
      </c>
      <c r="F404" s="84">
        <f t="shared" si="19"/>
        <v>723.12873088800188</v>
      </c>
      <c r="G404" s="84">
        <f t="shared" si="20"/>
        <v>51.640383820998281</v>
      </c>
    </row>
    <row r="405" spans="1:7" s="1" customFormat="1" x14ac:dyDescent="0.25">
      <c r="A405" s="155">
        <v>42</v>
      </c>
      <c r="B405" s="155" t="s">
        <v>117</v>
      </c>
      <c r="C405" s="156">
        <v>82981.25</v>
      </c>
      <c r="D405" s="234">
        <v>1162000</v>
      </c>
      <c r="E405" s="156">
        <v>600061.26</v>
      </c>
      <c r="F405" s="157">
        <f t="shared" si="19"/>
        <v>723.12873088800188</v>
      </c>
      <c r="G405" s="157">
        <f t="shared" si="20"/>
        <v>51.640383820998281</v>
      </c>
    </row>
    <row r="406" spans="1:7" s="1" customFormat="1" x14ac:dyDescent="0.25">
      <c r="A406" s="153" t="s">
        <v>185</v>
      </c>
      <c r="B406" s="151" t="s">
        <v>186</v>
      </c>
      <c r="C406" s="152">
        <v>198986.73</v>
      </c>
      <c r="D406" s="152">
        <f>D407+D411</f>
        <v>582000</v>
      </c>
      <c r="E406" s="152">
        <f>E407+E411</f>
        <v>190221.97</v>
      </c>
      <c r="F406" s="149">
        <f t="shared" si="19"/>
        <v>95.595304269787235</v>
      </c>
      <c r="G406" s="149">
        <f t="shared" si="20"/>
        <v>32.684187285223373</v>
      </c>
    </row>
    <row r="407" spans="1:7" x14ac:dyDescent="0.25">
      <c r="A407" s="41">
        <v>3</v>
      </c>
      <c r="B407" s="41" t="s">
        <v>6</v>
      </c>
      <c r="C407" s="40">
        <v>198986.73</v>
      </c>
      <c r="D407" s="40">
        <f>SUM(D408+D410)</f>
        <v>292000</v>
      </c>
      <c r="E407" s="40">
        <f>SUM(E408+E410)</f>
        <v>190221.97</v>
      </c>
      <c r="F407" s="84">
        <f t="shared" si="19"/>
        <v>95.595304269787235</v>
      </c>
      <c r="G407" s="84">
        <f t="shared" si="20"/>
        <v>65.1445102739726</v>
      </c>
    </row>
    <row r="408" spans="1:7" s="6" customFormat="1" x14ac:dyDescent="0.25">
      <c r="A408" s="155">
        <v>32</v>
      </c>
      <c r="B408" s="155" t="s">
        <v>65</v>
      </c>
      <c r="C408" s="156">
        <v>156722.64000000001</v>
      </c>
      <c r="D408" s="234">
        <v>268000</v>
      </c>
      <c r="E408" s="156">
        <v>184565.52</v>
      </c>
      <c r="F408" s="157">
        <f t="shared" si="19"/>
        <v>117.76570379365737</v>
      </c>
      <c r="G408" s="157">
        <f t="shared" si="20"/>
        <v>68.86773134328358</v>
      </c>
    </row>
    <row r="409" spans="1:7" s="1" customFormat="1" x14ac:dyDescent="0.25">
      <c r="A409" s="155">
        <v>35</v>
      </c>
      <c r="B409" s="155" t="s">
        <v>225</v>
      </c>
      <c r="C409" s="156">
        <v>0</v>
      </c>
      <c r="D409" s="234">
        <v>0</v>
      </c>
      <c r="E409" s="156">
        <v>0</v>
      </c>
      <c r="F409" s="157">
        <f t="shared" si="19"/>
        <v>0</v>
      </c>
      <c r="G409" s="157">
        <f t="shared" si="20"/>
        <v>0</v>
      </c>
    </row>
    <row r="410" spans="1:7" x14ac:dyDescent="0.25">
      <c r="A410" s="155">
        <v>36</v>
      </c>
      <c r="B410" s="155" t="s">
        <v>119</v>
      </c>
      <c r="C410" s="156">
        <v>42264.09</v>
      </c>
      <c r="D410" s="234">
        <v>24000</v>
      </c>
      <c r="E410" s="156">
        <v>5656.45</v>
      </c>
      <c r="F410" s="157">
        <f t="shared" si="19"/>
        <v>13.383584030793044</v>
      </c>
      <c r="G410" s="157">
        <f t="shared" si="20"/>
        <v>23.568541666666665</v>
      </c>
    </row>
    <row r="411" spans="1:7" s="6" customFormat="1" x14ac:dyDescent="0.25">
      <c r="A411" s="41">
        <v>4</v>
      </c>
      <c r="B411" s="41" t="s">
        <v>7</v>
      </c>
      <c r="C411" s="156">
        <v>0</v>
      </c>
      <c r="D411" s="233">
        <f>SUM(D412:D413)</f>
        <v>290000</v>
      </c>
      <c r="E411" s="40">
        <f>E412</f>
        <v>0</v>
      </c>
      <c r="F411" s="84">
        <f t="shared" si="19"/>
        <v>0</v>
      </c>
      <c r="G411" s="84">
        <f t="shared" si="20"/>
        <v>0</v>
      </c>
    </row>
    <row r="412" spans="1:7" s="1" customFormat="1" x14ac:dyDescent="0.25">
      <c r="A412" s="155">
        <v>41</v>
      </c>
      <c r="B412" s="155" t="s">
        <v>288</v>
      </c>
      <c r="C412" s="156">
        <v>0</v>
      </c>
      <c r="D412" s="234">
        <v>20000</v>
      </c>
      <c r="E412" s="156">
        <v>0</v>
      </c>
      <c r="F412" s="157">
        <f t="shared" si="19"/>
        <v>0</v>
      </c>
      <c r="G412" s="157">
        <f t="shared" si="20"/>
        <v>0</v>
      </c>
    </row>
    <row r="413" spans="1:7" x14ac:dyDescent="0.25">
      <c r="A413" s="155">
        <v>42</v>
      </c>
      <c r="B413" s="155" t="s">
        <v>117</v>
      </c>
      <c r="C413" s="156">
        <v>0</v>
      </c>
      <c r="D413" s="234">
        <v>270000</v>
      </c>
      <c r="E413" s="156">
        <v>0</v>
      </c>
      <c r="F413" s="157">
        <f t="shared" si="19"/>
        <v>0</v>
      </c>
      <c r="G413" s="157">
        <f t="shared" si="20"/>
        <v>0</v>
      </c>
    </row>
    <row r="414" spans="1:7" s="6" customFormat="1" x14ac:dyDescent="0.25">
      <c r="A414" s="153" t="s">
        <v>202</v>
      </c>
      <c r="B414" s="151" t="s">
        <v>203</v>
      </c>
      <c r="C414" s="152">
        <v>215000</v>
      </c>
      <c r="D414" s="152">
        <f>D415</f>
        <v>200000</v>
      </c>
      <c r="E414" s="152">
        <f>E415</f>
        <v>205000</v>
      </c>
      <c r="F414" s="149">
        <f t="shared" si="19"/>
        <v>95.348837209302332</v>
      </c>
      <c r="G414" s="149">
        <f t="shared" si="20"/>
        <v>102.49999999999999</v>
      </c>
    </row>
    <row r="415" spans="1:7" s="22" customFormat="1" ht="12" customHeight="1" x14ac:dyDescent="0.25">
      <c r="A415" s="41">
        <v>3</v>
      </c>
      <c r="B415" s="41" t="s">
        <v>6</v>
      </c>
      <c r="C415" s="40">
        <v>215000</v>
      </c>
      <c r="D415" s="40">
        <f>D416</f>
        <v>200000</v>
      </c>
      <c r="E415" s="40">
        <f>E416</f>
        <v>205000</v>
      </c>
      <c r="F415" s="84">
        <f t="shared" si="19"/>
        <v>95.348837209302332</v>
      </c>
      <c r="G415" s="84">
        <f t="shared" si="20"/>
        <v>102.49999999999999</v>
      </c>
    </row>
    <row r="416" spans="1:7" s="22" customFormat="1" x14ac:dyDescent="0.25">
      <c r="A416" s="155">
        <v>38</v>
      </c>
      <c r="B416" s="155" t="s">
        <v>96</v>
      </c>
      <c r="C416" s="156">
        <v>215000</v>
      </c>
      <c r="D416" s="234">
        <v>200000</v>
      </c>
      <c r="E416" s="156">
        <v>205000</v>
      </c>
      <c r="F416" s="157">
        <f t="shared" si="19"/>
        <v>95.348837209302332</v>
      </c>
      <c r="G416" s="157">
        <f t="shared" si="20"/>
        <v>102.49999999999999</v>
      </c>
    </row>
    <row r="417" spans="1:7" s="1" customFormat="1" x14ac:dyDescent="0.25">
      <c r="A417" s="153" t="s">
        <v>200</v>
      </c>
      <c r="B417" s="151" t="s">
        <v>201</v>
      </c>
      <c r="C417" s="152">
        <v>116000</v>
      </c>
      <c r="D417" s="152">
        <f>D418</f>
        <v>98000</v>
      </c>
      <c r="E417" s="152">
        <f>E418</f>
        <v>86000</v>
      </c>
      <c r="F417" s="149">
        <f t="shared" si="19"/>
        <v>74.137931034482762</v>
      </c>
      <c r="G417" s="149">
        <f t="shared" si="20"/>
        <v>87.755102040816325</v>
      </c>
    </row>
    <row r="418" spans="1:7" x14ac:dyDescent="0.25">
      <c r="A418" s="41">
        <v>3</v>
      </c>
      <c r="B418" s="41" t="s">
        <v>6</v>
      </c>
      <c r="C418" s="40">
        <v>116000</v>
      </c>
      <c r="D418" s="40">
        <f>D419</f>
        <v>98000</v>
      </c>
      <c r="E418" s="40">
        <f>E419</f>
        <v>86000</v>
      </c>
      <c r="F418" s="84">
        <f t="shared" si="19"/>
        <v>74.137931034482762</v>
      </c>
      <c r="G418" s="84">
        <f t="shared" si="20"/>
        <v>87.755102040816325</v>
      </c>
    </row>
    <row r="419" spans="1:7" s="6" customFormat="1" x14ac:dyDescent="0.25">
      <c r="A419" s="155">
        <v>38</v>
      </c>
      <c r="B419" s="155" t="s">
        <v>96</v>
      </c>
      <c r="C419" s="156">
        <v>116000</v>
      </c>
      <c r="D419" s="234">
        <v>98000</v>
      </c>
      <c r="E419" s="156">
        <v>86000</v>
      </c>
      <c r="F419" s="157">
        <f t="shared" si="19"/>
        <v>74.137931034482762</v>
      </c>
      <c r="G419" s="157">
        <f t="shared" si="20"/>
        <v>87.755102040816325</v>
      </c>
    </row>
    <row r="420" spans="1:7" s="6" customFormat="1" x14ac:dyDescent="0.25">
      <c r="A420" s="153" t="s">
        <v>204</v>
      </c>
      <c r="B420" s="151" t="s">
        <v>205</v>
      </c>
      <c r="C420" s="152">
        <v>100000</v>
      </c>
      <c r="D420" s="152">
        <f>D421</f>
        <v>100000</v>
      </c>
      <c r="E420" s="152">
        <f>E421</f>
        <v>100000</v>
      </c>
      <c r="F420" s="149">
        <f t="shared" si="19"/>
        <v>100</v>
      </c>
      <c r="G420" s="149">
        <f t="shared" si="20"/>
        <v>100</v>
      </c>
    </row>
    <row r="421" spans="1:7" s="5" customFormat="1" x14ac:dyDescent="0.25">
      <c r="A421" s="41">
        <v>3</v>
      </c>
      <c r="B421" s="41" t="s">
        <v>6</v>
      </c>
      <c r="C421" s="40">
        <v>100000</v>
      </c>
      <c r="D421" s="40">
        <f>D422</f>
        <v>100000</v>
      </c>
      <c r="E421" s="40">
        <f>E422</f>
        <v>100000</v>
      </c>
      <c r="F421" s="84">
        <f t="shared" si="19"/>
        <v>100</v>
      </c>
      <c r="G421" s="84">
        <f t="shared" si="20"/>
        <v>100</v>
      </c>
    </row>
    <row r="422" spans="1:7" x14ac:dyDescent="0.25">
      <c r="A422" s="155">
        <v>38</v>
      </c>
      <c r="B422" s="155" t="s">
        <v>96</v>
      </c>
      <c r="C422" s="156">
        <v>100000</v>
      </c>
      <c r="D422" s="234">
        <v>100000</v>
      </c>
      <c r="E422" s="156">
        <v>100000</v>
      </c>
      <c r="F422" s="157">
        <f t="shared" si="19"/>
        <v>100</v>
      </c>
      <c r="G422" s="157">
        <f t="shared" si="20"/>
        <v>100</v>
      </c>
    </row>
    <row r="423" spans="1:7" s="31" customFormat="1" ht="60" x14ac:dyDescent="0.25">
      <c r="A423" s="30" t="s">
        <v>210</v>
      </c>
      <c r="B423" s="30" t="s">
        <v>14</v>
      </c>
      <c r="C423" s="30" t="s">
        <v>399</v>
      </c>
      <c r="D423" s="237" t="s">
        <v>400</v>
      </c>
      <c r="E423" s="30" t="s">
        <v>401</v>
      </c>
      <c r="F423" s="30" t="s">
        <v>353</v>
      </c>
      <c r="G423" s="30" t="s">
        <v>354</v>
      </c>
    </row>
    <row r="424" spans="1:7" s="31" customFormat="1" x14ac:dyDescent="0.25">
      <c r="A424" s="175">
        <v>1</v>
      </c>
      <c r="B424" s="175">
        <v>2</v>
      </c>
      <c r="C424" s="175">
        <v>3</v>
      </c>
      <c r="D424" s="232">
        <v>4</v>
      </c>
      <c r="E424" s="175">
        <v>5</v>
      </c>
      <c r="F424" s="175">
        <v>6</v>
      </c>
      <c r="G424" s="175">
        <v>7</v>
      </c>
    </row>
    <row r="425" spans="1:7" x14ac:dyDescent="0.25">
      <c r="A425" s="153" t="s">
        <v>236</v>
      </c>
      <c r="B425" s="151" t="s">
        <v>237</v>
      </c>
      <c r="C425" s="152">
        <v>40881.360000000001</v>
      </c>
      <c r="D425" s="152">
        <f>D426</f>
        <v>42000</v>
      </c>
      <c r="E425" s="152">
        <f>E426</f>
        <v>32300</v>
      </c>
      <c r="F425" s="149">
        <f t="shared" si="19"/>
        <v>79.00911319975657</v>
      </c>
      <c r="G425" s="149">
        <f t="shared" si="20"/>
        <v>76.904761904761912</v>
      </c>
    </row>
    <row r="426" spans="1:7" x14ac:dyDescent="0.25">
      <c r="A426" s="41">
        <v>3</v>
      </c>
      <c r="B426" s="41" t="s">
        <v>6</v>
      </c>
      <c r="C426" s="40">
        <v>40881.360000000001</v>
      </c>
      <c r="D426" s="40">
        <f>D427</f>
        <v>42000</v>
      </c>
      <c r="E426" s="40">
        <f>E427</f>
        <v>32300</v>
      </c>
      <c r="F426" s="84">
        <f t="shared" si="19"/>
        <v>79.00911319975657</v>
      </c>
      <c r="G426" s="84">
        <f t="shared" si="20"/>
        <v>76.904761904761912</v>
      </c>
    </row>
    <row r="427" spans="1:7" x14ac:dyDescent="0.25">
      <c r="A427" s="155">
        <v>38</v>
      </c>
      <c r="B427" s="155" t="s">
        <v>96</v>
      </c>
      <c r="C427" s="156">
        <v>40881.360000000001</v>
      </c>
      <c r="D427" s="234">
        <v>42000</v>
      </c>
      <c r="E427" s="156">
        <v>32300</v>
      </c>
      <c r="F427" s="157">
        <f t="shared" si="19"/>
        <v>79.00911319975657</v>
      </c>
      <c r="G427" s="157">
        <f t="shared" si="20"/>
        <v>76.904761904761912</v>
      </c>
    </row>
    <row r="428" spans="1:7" x14ac:dyDescent="0.25">
      <c r="A428" s="153" t="s">
        <v>189</v>
      </c>
      <c r="B428" s="151" t="s">
        <v>190</v>
      </c>
      <c r="C428" s="152">
        <v>629582.86</v>
      </c>
      <c r="D428" s="152">
        <f>D429</f>
        <v>3991000</v>
      </c>
      <c r="E428" s="152">
        <f>E429+E432</f>
        <v>761630.35</v>
      </c>
      <c r="F428" s="149">
        <f t="shared" si="19"/>
        <v>120.973806370777</v>
      </c>
      <c r="G428" s="149">
        <f t="shared" si="20"/>
        <v>19.083697068403907</v>
      </c>
    </row>
    <row r="429" spans="1:7" x14ac:dyDescent="0.25">
      <c r="A429" s="41">
        <v>3</v>
      </c>
      <c r="B429" s="41" t="s">
        <v>6</v>
      </c>
      <c r="C429" s="40">
        <v>629582.86</v>
      </c>
      <c r="D429" s="40">
        <f>D430+D431+D432</f>
        <v>3991000</v>
      </c>
      <c r="E429" s="40">
        <f>E430</f>
        <v>612880.35</v>
      </c>
      <c r="F429" s="84">
        <f t="shared" si="19"/>
        <v>97.347051347617679</v>
      </c>
      <c r="G429" s="84">
        <f t="shared" si="20"/>
        <v>15.356561012277625</v>
      </c>
    </row>
    <row r="430" spans="1:7" s="31" customFormat="1" x14ac:dyDescent="0.25">
      <c r="A430" s="155">
        <v>36</v>
      </c>
      <c r="B430" s="155" t="s">
        <v>119</v>
      </c>
      <c r="C430" s="156">
        <v>629582.86</v>
      </c>
      <c r="D430" s="234">
        <v>635000</v>
      </c>
      <c r="E430" s="156">
        <v>612880.35</v>
      </c>
      <c r="F430" s="157">
        <f t="shared" si="19"/>
        <v>97.347051347617679</v>
      </c>
      <c r="G430" s="157">
        <f t="shared" si="20"/>
        <v>96.516590551181096</v>
      </c>
    </row>
    <row r="431" spans="1:7" s="31" customFormat="1" x14ac:dyDescent="0.25">
      <c r="A431" s="155">
        <v>37</v>
      </c>
      <c r="B431" s="155" t="s">
        <v>310</v>
      </c>
      <c r="C431" s="156">
        <v>0</v>
      </c>
      <c r="D431" s="234">
        <v>150000</v>
      </c>
      <c r="E431" s="156">
        <v>0</v>
      </c>
      <c r="F431" s="157">
        <f t="shared" si="19"/>
        <v>0</v>
      </c>
      <c r="G431" s="157">
        <f t="shared" si="20"/>
        <v>0</v>
      </c>
    </row>
    <row r="432" spans="1:7" x14ac:dyDescent="0.25">
      <c r="A432" s="41">
        <v>4</v>
      </c>
      <c r="B432" s="41" t="s">
        <v>7</v>
      </c>
      <c r="C432" s="40">
        <v>0</v>
      </c>
      <c r="D432" s="233">
        <f>SUM(D433)</f>
        <v>3206000</v>
      </c>
      <c r="E432" s="40">
        <v>148750</v>
      </c>
      <c r="F432" s="84">
        <f t="shared" si="19"/>
        <v>0</v>
      </c>
      <c r="G432" s="84">
        <f t="shared" si="20"/>
        <v>4.639737991266375</v>
      </c>
    </row>
    <row r="433" spans="1:7" x14ac:dyDescent="0.25">
      <c r="A433" s="155">
        <v>42</v>
      </c>
      <c r="B433" s="155" t="s">
        <v>117</v>
      </c>
      <c r="C433" s="156">
        <v>0</v>
      </c>
      <c r="D433" s="234">
        <v>3206000</v>
      </c>
      <c r="E433" s="156">
        <v>148750</v>
      </c>
      <c r="F433" s="157">
        <f t="shared" si="19"/>
        <v>0</v>
      </c>
      <c r="G433" s="157">
        <f t="shared" si="20"/>
        <v>4.639737991266375</v>
      </c>
    </row>
    <row r="434" spans="1:7" x14ac:dyDescent="0.25">
      <c r="A434" s="153" t="s">
        <v>191</v>
      </c>
      <c r="B434" s="151" t="s">
        <v>192</v>
      </c>
      <c r="C434" s="152">
        <v>180000</v>
      </c>
      <c r="D434" s="152">
        <f>D435</f>
        <v>150000</v>
      </c>
      <c r="E434" s="152">
        <f>E435+E437</f>
        <v>190050</v>
      </c>
      <c r="F434" s="149">
        <f t="shared" si="19"/>
        <v>105.58333333333334</v>
      </c>
      <c r="G434" s="149">
        <f t="shared" si="20"/>
        <v>126.69999999999999</v>
      </c>
    </row>
    <row r="435" spans="1:7" x14ac:dyDescent="0.25">
      <c r="A435" s="41">
        <v>3</v>
      </c>
      <c r="B435" s="41" t="s">
        <v>6</v>
      </c>
      <c r="C435" s="40">
        <v>180000</v>
      </c>
      <c r="D435" s="40">
        <f>D436</f>
        <v>150000</v>
      </c>
      <c r="E435" s="40">
        <f>E436</f>
        <v>128050</v>
      </c>
      <c r="F435" s="84">
        <f t="shared" si="19"/>
        <v>71.138888888888886</v>
      </c>
      <c r="G435" s="84">
        <f t="shared" si="20"/>
        <v>85.366666666666674</v>
      </c>
    </row>
    <row r="436" spans="1:7" x14ac:dyDescent="0.25">
      <c r="A436" s="155">
        <v>36</v>
      </c>
      <c r="B436" s="155" t="s">
        <v>119</v>
      </c>
      <c r="C436" s="156">
        <v>180000</v>
      </c>
      <c r="D436" s="234">
        <v>150000</v>
      </c>
      <c r="E436" s="156">
        <v>128050</v>
      </c>
      <c r="F436" s="157">
        <f t="shared" si="19"/>
        <v>71.138888888888886</v>
      </c>
      <c r="G436" s="157">
        <f t="shared" si="20"/>
        <v>85.366666666666674</v>
      </c>
    </row>
    <row r="437" spans="1:7" s="31" customFormat="1" x14ac:dyDescent="0.25">
      <c r="A437" s="155">
        <v>37</v>
      </c>
      <c r="B437" s="290" t="s">
        <v>436</v>
      </c>
      <c r="C437" s="156">
        <v>0</v>
      </c>
      <c r="D437" s="234">
        <v>0</v>
      </c>
      <c r="E437" s="156">
        <v>62000</v>
      </c>
      <c r="F437" s="157">
        <f t="shared" si="19"/>
        <v>0</v>
      </c>
      <c r="G437" s="157">
        <v>0</v>
      </c>
    </row>
    <row r="438" spans="1:7" s="11" customFormat="1" ht="13.5" customHeight="1" x14ac:dyDescent="0.25">
      <c r="A438" s="153" t="s">
        <v>238</v>
      </c>
      <c r="B438" s="151" t="s">
        <v>239</v>
      </c>
      <c r="C438" s="152">
        <v>93500</v>
      </c>
      <c r="D438" s="152">
        <f>D439</f>
        <v>150000</v>
      </c>
      <c r="E438" s="152">
        <f>E439</f>
        <v>83500</v>
      </c>
      <c r="F438" s="149">
        <f t="shared" si="19"/>
        <v>89.304812834224606</v>
      </c>
      <c r="G438" s="149">
        <f t="shared" si="20"/>
        <v>55.666666666666664</v>
      </c>
    </row>
    <row r="439" spans="1:7" s="11" customFormat="1" x14ac:dyDescent="0.25">
      <c r="A439" s="41">
        <v>5</v>
      </c>
      <c r="B439" s="41" t="s">
        <v>10</v>
      </c>
      <c r="C439" s="40">
        <v>93500</v>
      </c>
      <c r="D439" s="40">
        <f>D440</f>
        <v>150000</v>
      </c>
      <c r="E439" s="40">
        <f>E440</f>
        <v>83500</v>
      </c>
      <c r="F439" s="84">
        <f t="shared" si="19"/>
        <v>89.304812834224606</v>
      </c>
      <c r="G439" s="84">
        <f t="shared" si="20"/>
        <v>55.666666666666664</v>
      </c>
    </row>
    <row r="440" spans="1:7" s="11" customFormat="1" x14ac:dyDescent="0.25">
      <c r="A440" s="155">
        <v>51</v>
      </c>
      <c r="B440" s="155" t="s">
        <v>234</v>
      </c>
      <c r="C440" s="156">
        <v>93500</v>
      </c>
      <c r="D440" s="234">
        <v>150000</v>
      </c>
      <c r="E440" s="156">
        <v>83500</v>
      </c>
      <c r="F440" s="157">
        <f t="shared" si="19"/>
        <v>89.304812834224606</v>
      </c>
      <c r="G440" s="157">
        <f t="shared" si="20"/>
        <v>55.666666666666664</v>
      </c>
    </row>
    <row r="441" spans="1:7" s="333" customFormat="1" x14ac:dyDescent="0.25">
      <c r="A441" s="154">
        <v>1040</v>
      </c>
      <c r="B441" s="151" t="s">
        <v>437</v>
      </c>
      <c r="C441" s="152">
        <v>0</v>
      </c>
      <c r="D441" s="327">
        <v>0</v>
      </c>
      <c r="E441" s="152">
        <v>3000</v>
      </c>
      <c r="F441" s="149">
        <f t="shared" si="19"/>
        <v>0</v>
      </c>
      <c r="G441" s="149">
        <f t="shared" si="20"/>
        <v>0</v>
      </c>
    </row>
    <row r="442" spans="1:7" s="1" customFormat="1" x14ac:dyDescent="0.25">
      <c r="A442" s="41">
        <v>3</v>
      </c>
      <c r="B442" s="41" t="s">
        <v>6</v>
      </c>
      <c r="C442" s="40">
        <v>0</v>
      </c>
      <c r="D442" s="233">
        <v>0</v>
      </c>
      <c r="E442" s="40">
        <v>3000</v>
      </c>
      <c r="F442" s="84">
        <v>0</v>
      </c>
      <c r="G442" s="84">
        <v>0</v>
      </c>
    </row>
    <row r="443" spans="1:7" s="11" customFormat="1" x14ac:dyDescent="0.25">
      <c r="A443" s="155">
        <v>31</v>
      </c>
      <c r="B443" s="290" t="s">
        <v>438</v>
      </c>
      <c r="C443" s="156">
        <v>0</v>
      </c>
      <c r="D443" s="234">
        <v>0</v>
      </c>
      <c r="E443" s="156">
        <v>3000</v>
      </c>
      <c r="F443" s="157">
        <v>0</v>
      </c>
      <c r="G443" s="157">
        <v>0</v>
      </c>
    </row>
    <row r="444" spans="1:7" s="321" customFormat="1" x14ac:dyDescent="0.25">
      <c r="A444" s="154">
        <v>1060</v>
      </c>
      <c r="B444" s="151" t="s">
        <v>417</v>
      </c>
      <c r="C444" s="152">
        <v>0</v>
      </c>
      <c r="D444" s="327">
        <f>SUM(D446)</f>
        <v>215000</v>
      </c>
      <c r="E444" s="152">
        <v>0</v>
      </c>
      <c r="F444" s="149">
        <f t="shared" si="19"/>
        <v>0</v>
      </c>
      <c r="G444" s="149">
        <v>0</v>
      </c>
    </row>
    <row r="445" spans="1:7" s="1" customFormat="1" x14ac:dyDescent="0.25">
      <c r="A445" s="41">
        <v>3</v>
      </c>
      <c r="B445" s="41" t="s">
        <v>6</v>
      </c>
      <c r="C445" s="40">
        <v>0</v>
      </c>
      <c r="D445" s="233">
        <f>SUM(D446)</f>
        <v>215000</v>
      </c>
      <c r="E445" s="40">
        <v>0</v>
      </c>
      <c r="F445" s="84">
        <v>0</v>
      </c>
      <c r="G445" s="84">
        <v>0</v>
      </c>
    </row>
    <row r="446" spans="1:7" s="11" customFormat="1" ht="30" x14ac:dyDescent="0.25">
      <c r="A446" s="155">
        <v>37</v>
      </c>
      <c r="B446" s="272" t="s">
        <v>418</v>
      </c>
      <c r="C446" s="156">
        <v>0</v>
      </c>
      <c r="D446" s="234">
        <v>215000</v>
      </c>
      <c r="E446" s="156">
        <v>0</v>
      </c>
      <c r="F446" s="157">
        <v>0</v>
      </c>
      <c r="G446" s="157">
        <v>0</v>
      </c>
    </row>
    <row r="447" spans="1:7" s="11" customFormat="1" x14ac:dyDescent="0.25">
      <c r="A447" s="153" t="s">
        <v>194</v>
      </c>
      <c r="B447" s="151" t="s">
        <v>195</v>
      </c>
      <c r="C447" s="152">
        <v>730996.59</v>
      </c>
      <c r="D447" s="225">
        <f>SUM(D448)</f>
        <v>654000</v>
      </c>
      <c r="E447" s="152">
        <f>E448</f>
        <v>649474.89</v>
      </c>
      <c r="F447" s="149">
        <f t="shared" si="19"/>
        <v>88.847868633696365</v>
      </c>
      <c r="G447" s="149">
        <f t="shared" si="20"/>
        <v>99.308087155963307</v>
      </c>
    </row>
    <row r="448" spans="1:7" s="11" customFormat="1" x14ac:dyDescent="0.25">
      <c r="A448" s="41">
        <v>3</v>
      </c>
      <c r="B448" s="41" t="s">
        <v>6</v>
      </c>
      <c r="C448" s="40">
        <v>730996.59</v>
      </c>
      <c r="D448" s="233">
        <f>SUM(D449:D452)</f>
        <v>654000</v>
      </c>
      <c r="E448" s="40">
        <f>SUM(E452+E451+E449)</f>
        <v>649474.89</v>
      </c>
      <c r="F448" s="84">
        <f t="shared" si="19"/>
        <v>88.847868633696365</v>
      </c>
      <c r="G448" s="84">
        <f t="shared" si="20"/>
        <v>99.308087155963307</v>
      </c>
    </row>
    <row r="449" spans="1:7" s="11" customFormat="1" x14ac:dyDescent="0.25">
      <c r="A449" s="155">
        <v>31</v>
      </c>
      <c r="B449" s="155" t="s">
        <v>58</v>
      </c>
      <c r="C449" s="230">
        <v>157649.26</v>
      </c>
      <c r="D449" s="234">
        <v>210000</v>
      </c>
      <c r="E449" s="156">
        <v>0</v>
      </c>
      <c r="F449" s="157">
        <f t="shared" si="19"/>
        <v>0</v>
      </c>
      <c r="G449" s="157">
        <f t="shared" si="20"/>
        <v>0</v>
      </c>
    </row>
    <row r="450" spans="1:7" s="11" customFormat="1" x14ac:dyDescent="0.25">
      <c r="A450" s="155">
        <v>32</v>
      </c>
      <c r="B450" s="155" t="s">
        <v>65</v>
      </c>
      <c r="C450" s="273">
        <v>0</v>
      </c>
      <c r="D450" s="234">
        <v>5000</v>
      </c>
      <c r="E450" s="156">
        <v>0</v>
      </c>
      <c r="F450" s="157">
        <f t="shared" si="19"/>
        <v>0</v>
      </c>
      <c r="G450" s="157">
        <f t="shared" si="20"/>
        <v>0</v>
      </c>
    </row>
    <row r="451" spans="1:7" x14ac:dyDescent="0.25">
      <c r="A451" s="155">
        <v>37</v>
      </c>
      <c r="B451" s="155" t="s">
        <v>193</v>
      </c>
      <c r="C451" s="156">
        <v>571347.32999999996</v>
      </c>
      <c r="D451" s="234">
        <v>413000</v>
      </c>
      <c r="E451" s="156">
        <v>649474.89</v>
      </c>
      <c r="F451" s="157">
        <f t="shared" si="19"/>
        <v>113.67426710473995</v>
      </c>
      <c r="G451" s="157">
        <f t="shared" si="20"/>
        <v>157.25784261501209</v>
      </c>
    </row>
    <row r="452" spans="1:7" s="31" customFormat="1" x14ac:dyDescent="0.25">
      <c r="A452" s="155">
        <v>38</v>
      </c>
      <c r="B452" s="155" t="s">
        <v>96</v>
      </c>
      <c r="C452" s="156">
        <v>2000</v>
      </c>
      <c r="D452" s="234">
        <v>26000</v>
      </c>
      <c r="E452" s="156">
        <v>0</v>
      </c>
      <c r="F452" s="157">
        <f t="shared" si="19"/>
        <v>0</v>
      </c>
      <c r="G452" s="157">
        <f t="shared" si="20"/>
        <v>0</v>
      </c>
    </row>
    <row r="453" spans="1:7" s="31" customFormat="1" x14ac:dyDescent="0.25">
      <c r="A453" s="158"/>
      <c r="B453" s="158"/>
      <c r="C453" s="180"/>
      <c r="D453" s="245"/>
      <c r="E453" s="180"/>
      <c r="F453" s="337"/>
      <c r="G453" s="337"/>
    </row>
    <row r="454" spans="1:7" s="31" customFormat="1" x14ac:dyDescent="0.25">
      <c r="A454" s="158"/>
      <c r="B454" s="53"/>
      <c r="C454" s="180"/>
      <c r="D454" s="245"/>
      <c r="E454" s="180"/>
      <c r="F454" s="88"/>
      <c r="G454" s="88"/>
    </row>
    <row r="455" spans="1:7" x14ac:dyDescent="0.25">
      <c r="A455" s="58" t="s">
        <v>107</v>
      </c>
      <c r="B455" s="57" t="s">
        <v>106</v>
      </c>
      <c r="C455" s="56"/>
      <c r="D455" s="248"/>
      <c r="E455" s="56"/>
      <c r="F455" s="56"/>
      <c r="G455" s="56"/>
    </row>
    <row r="456" spans="1:7" x14ac:dyDescent="0.25">
      <c r="A456" s="58"/>
      <c r="B456" s="57"/>
      <c r="C456" s="140"/>
      <c r="D456" s="236"/>
      <c r="E456" s="140"/>
      <c r="F456" s="140"/>
      <c r="G456" s="140"/>
    </row>
    <row r="457" spans="1:7" x14ac:dyDescent="0.25">
      <c r="A457" s="348" t="s">
        <v>108</v>
      </c>
      <c r="B457" s="348"/>
      <c r="C457" s="348"/>
      <c r="D457" s="348"/>
      <c r="E457" s="348"/>
      <c r="F457" s="348"/>
      <c r="G457" s="348"/>
    </row>
    <row r="458" spans="1:7" s="31" customFormat="1" x14ac:dyDescent="0.25">
      <c r="A458" s="140"/>
      <c r="B458" s="140"/>
      <c r="C458" s="140"/>
      <c r="D458" s="236"/>
      <c r="E458" s="140"/>
      <c r="F458" s="140"/>
      <c r="G458" s="140"/>
    </row>
    <row r="459" spans="1:7" x14ac:dyDescent="0.25">
      <c r="A459" s="380" t="s">
        <v>394</v>
      </c>
      <c r="B459" s="380"/>
      <c r="C459" s="380"/>
      <c r="D459" s="380"/>
      <c r="E459" s="380"/>
      <c r="F459" s="380"/>
      <c r="G459" s="380"/>
    </row>
    <row r="460" spans="1:7" x14ac:dyDescent="0.25">
      <c r="A460" s="173"/>
      <c r="B460" s="173"/>
      <c r="C460" s="173"/>
      <c r="D460" s="235"/>
      <c r="E460" s="173"/>
      <c r="F460" s="173"/>
      <c r="G460" s="173"/>
    </row>
    <row r="461" spans="1:7" s="31" customFormat="1" x14ac:dyDescent="0.25">
      <c r="A461" s="173" t="s">
        <v>109</v>
      </c>
      <c r="B461" s="173"/>
      <c r="C461" s="173"/>
      <c r="D461" s="235"/>
      <c r="E461" s="173"/>
      <c r="F461" s="173"/>
      <c r="G461" s="173"/>
    </row>
    <row r="462" spans="1:7" s="92" customFormat="1" ht="31.5" customHeight="1" x14ac:dyDescent="0.25">
      <c r="A462" s="360" t="s">
        <v>358</v>
      </c>
      <c r="B462" s="361"/>
      <c r="C462" s="362"/>
      <c r="D462" s="237" t="s">
        <v>402</v>
      </c>
      <c r="E462" s="30" t="s">
        <v>401</v>
      </c>
      <c r="F462" s="30" t="s">
        <v>359</v>
      </c>
      <c r="G462" s="77"/>
    </row>
    <row r="463" spans="1:7" s="92" customFormat="1" ht="15" customHeight="1" x14ac:dyDescent="0.25">
      <c r="A463" s="352">
        <v>1</v>
      </c>
      <c r="B463" s="353"/>
      <c r="C463" s="354"/>
      <c r="D463" s="249">
        <v>2</v>
      </c>
      <c r="E463" s="189">
        <v>3</v>
      </c>
      <c r="F463" s="175">
        <v>4</v>
      </c>
      <c r="G463" s="158"/>
    </row>
    <row r="464" spans="1:7" x14ac:dyDescent="0.25">
      <c r="A464" s="41" t="s">
        <v>110</v>
      </c>
      <c r="B464" s="60"/>
      <c r="C464" s="59"/>
      <c r="D464" s="233">
        <f>SUM(D465+D467+D469+D474)</f>
        <v>23263000</v>
      </c>
      <c r="E464" s="40">
        <f>SUM(E465+E467+E469+E474)</f>
        <v>7516296.2400000002</v>
      </c>
      <c r="F464" s="40">
        <f>IF(D464,E464/D464*100,0)</f>
        <v>32.310090014185619</v>
      </c>
      <c r="G464" s="45"/>
    </row>
    <row r="465" spans="1:7" x14ac:dyDescent="0.25">
      <c r="A465" s="345" t="s">
        <v>112</v>
      </c>
      <c r="B465" s="355"/>
      <c r="C465" s="346"/>
      <c r="D465" s="233">
        <f>SUM(D466)</f>
        <v>1609000</v>
      </c>
      <c r="E465" s="40">
        <f>SUM(E466)</f>
        <v>646953.56999999995</v>
      </c>
      <c r="F465" s="40">
        <f t="shared" ref="F465:F475" si="21">IF(D465,E465/D465*100,0)</f>
        <v>40.208425730267244</v>
      </c>
      <c r="G465" s="180"/>
    </row>
    <row r="466" spans="1:7" x14ac:dyDescent="0.25">
      <c r="A466" s="356" t="s">
        <v>113</v>
      </c>
      <c r="B466" s="357"/>
      <c r="C466" s="358"/>
      <c r="D466" s="234">
        <f>SUM(D483)</f>
        <v>1609000</v>
      </c>
      <c r="E466" s="156">
        <f>SUM(E483)</f>
        <v>646953.56999999995</v>
      </c>
      <c r="F466" s="40">
        <f t="shared" si="21"/>
        <v>40.208425730267244</v>
      </c>
      <c r="G466" s="45"/>
    </row>
    <row r="467" spans="1:7" x14ac:dyDescent="0.25">
      <c r="A467" s="345" t="s">
        <v>111</v>
      </c>
      <c r="B467" s="355"/>
      <c r="C467" s="346"/>
      <c r="D467" s="233">
        <f>SUM(D468)</f>
        <v>8365000</v>
      </c>
      <c r="E467" s="40">
        <f>SUM(E536)</f>
        <v>2689300.4400000004</v>
      </c>
      <c r="F467" s="40">
        <f t="shared" si="21"/>
        <v>32.149437417812315</v>
      </c>
      <c r="G467" s="180"/>
    </row>
    <row r="468" spans="1:7" x14ac:dyDescent="0.25">
      <c r="A468" s="356" t="s">
        <v>114</v>
      </c>
      <c r="B468" s="357"/>
      <c r="C468" s="358"/>
      <c r="D468" s="234">
        <f>SUM(D537)</f>
        <v>8365000</v>
      </c>
      <c r="E468" s="156">
        <f>SUM(E537)</f>
        <v>2689300.44</v>
      </c>
      <c r="F468" s="40">
        <f t="shared" si="21"/>
        <v>32.149437417812308</v>
      </c>
      <c r="G468" s="45"/>
    </row>
    <row r="469" spans="1:7" s="7" customFormat="1" x14ac:dyDescent="0.25">
      <c r="A469" s="345" t="s">
        <v>150</v>
      </c>
      <c r="B469" s="355"/>
      <c r="C469" s="346"/>
      <c r="D469" s="233">
        <f>SUM(D470:D473)</f>
        <v>5625000</v>
      </c>
      <c r="E469" s="40">
        <f>SUM(E643)</f>
        <v>2173918.02</v>
      </c>
      <c r="F469" s="40">
        <f t="shared" si="21"/>
        <v>38.647431466666667</v>
      </c>
      <c r="G469" s="180"/>
    </row>
    <row r="470" spans="1:7" s="7" customFormat="1" x14ac:dyDescent="0.25">
      <c r="A470" s="356" t="s">
        <v>151</v>
      </c>
      <c r="B470" s="357"/>
      <c r="C470" s="358"/>
      <c r="D470" s="234">
        <f>SUM(D644)</f>
        <v>4291000</v>
      </c>
      <c r="E470" s="156">
        <f>SUM(E644)</f>
        <v>824430.35</v>
      </c>
      <c r="F470" s="40">
        <f t="shared" si="21"/>
        <v>19.213012118387322</v>
      </c>
      <c r="G470" s="180"/>
    </row>
    <row r="471" spans="1:7" x14ac:dyDescent="0.25">
      <c r="A471" s="356" t="s">
        <v>152</v>
      </c>
      <c r="B471" s="357"/>
      <c r="C471" s="358"/>
      <c r="D471" s="234">
        <f>SUM(D675)</f>
        <v>654000</v>
      </c>
      <c r="E471" s="156">
        <f>SUM(E675)</f>
        <v>714474.89</v>
      </c>
      <c r="F471" s="40">
        <f t="shared" si="21"/>
        <v>109.2469250764526</v>
      </c>
      <c r="G471" s="180"/>
    </row>
    <row r="472" spans="1:7" x14ac:dyDescent="0.25">
      <c r="A472" s="356" t="s">
        <v>153</v>
      </c>
      <c r="B472" s="357"/>
      <c r="C472" s="358"/>
      <c r="D472" s="234">
        <f>SUM(D704)</f>
        <v>240000</v>
      </c>
      <c r="E472" s="156">
        <f>SUM(E704)</f>
        <v>191713.78</v>
      </c>
      <c r="F472" s="40">
        <f t="shared" si="21"/>
        <v>79.880741666666665</v>
      </c>
      <c r="G472" s="180"/>
    </row>
    <row r="473" spans="1:7" x14ac:dyDescent="0.25">
      <c r="A473" s="356" t="s">
        <v>154</v>
      </c>
      <c r="B473" s="357"/>
      <c r="C473" s="358"/>
      <c r="D473" s="234">
        <f>SUM(D721)</f>
        <v>440000</v>
      </c>
      <c r="E473" s="156">
        <f>SUM(E721)</f>
        <v>443299</v>
      </c>
      <c r="F473" s="40">
        <f t="shared" si="21"/>
        <v>100.74977272727273</v>
      </c>
      <c r="G473" s="45"/>
    </row>
    <row r="474" spans="1:7" s="16" customFormat="1" x14ac:dyDescent="0.25">
      <c r="A474" s="345" t="s">
        <v>155</v>
      </c>
      <c r="B474" s="355"/>
      <c r="C474" s="346"/>
      <c r="D474" s="233">
        <f>SUM(D475)</f>
        <v>7664000</v>
      </c>
      <c r="E474" s="40">
        <f>SUM(E747)</f>
        <v>2006124.2100000002</v>
      </c>
      <c r="F474" s="40">
        <f t="shared" si="21"/>
        <v>26.175942197286016</v>
      </c>
      <c r="G474" s="180"/>
    </row>
    <row r="475" spans="1:7" s="16" customFormat="1" x14ac:dyDescent="0.25">
      <c r="A475" s="356" t="s">
        <v>156</v>
      </c>
      <c r="B475" s="357"/>
      <c r="C475" s="358"/>
      <c r="D475" s="234">
        <f>SUM(D748)</f>
        <v>7664000</v>
      </c>
      <c r="E475" s="156">
        <f>SUM(E748)</f>
        <v>2006124.21</v>
      </c>
      <c r="F475" s="40">
        <f t="shared" si="21"/>
        <v>26.175942197286012</v>
      </c>
      <c r="G475" s="180"/>
    </row>
    <row r="476" spans="1:7" s="16" customFormat="1" x14ac:dyDescent="0.25">
      <c r="A476" s="158"/>
      <c r="B476" s="158"/>
      <c r="C476" s="158"/>
      <c r="D476" s="245"/>
      <c r="E476" s="180"/>
      <c r="F476" s="180"/>
      <c r="G476" s="180"/>
    </row>
    <row r="477" spans="1:7" s="31" customFormat="1" x14ac:dyDescent="0.25">
      <c r="A477" s="173" t="s">
        <v>370</v>
      </c>
      <c r="B477" s="173"/>
      <c r="C477" s="173"/>
      <c r="D477" s="235"/>
      <c r="E477" s="173"/>
      <c r="F477" s="173"/>
      <c r="G477" s="158"/>
    </row>
    <row r="478" spans="1:7" s="31" customFormat="1" x14ac:dyDescent="0.25">
      <c r="A478" s="173"/>
      <c r="B478" s="173"/>
      <c r="C478" s="173"/>
      <c r="D478" s="235"/>
      <c r="E478" s="173"/>
      <c r="F478" s="173"/>
      <c r="G478" s="158"/>
    </row>
    <row r="479" spans="1:7" s="31" customFormat="1" ht="30" x14ac:dyDescent="0.25">
      <c r="A479" s="30" t="s">
        <v>147</v>
      </c>
      <c r="B479" s="363" t="s">
        <v>115</v>
      </c>
      <c r="C479" s="364"/>
      <c r="D479" s="237" t="s">
        <v>400</v>
      </c>
      <c r="E479" s="27" t="s">
        <v>401</v>
      </c>
      <c r="F479" s="30" t="s">
        <v>116</v>
      </c>
      <c r="G479" s="190"/>
    </row>
    <row r="480" spans="1:7" x14ac:dyDescent="0.25">
      <c r="A480" s="175">
        <v>1</v>
      </c>
      <c r="B480" s="352">
        <v>2</v>
      </c>
      <c r="C480" s="354"/>
      <c r="D480" s="232">
        <v>4</v>
      </c>
      <c r="E480" s="175">
        <v>5</v>
      </c>
      <c r="F480" s="175">
        <v>6</v>
      </c>
      <c r="G480" s="190"/>
    </row>
    <row r="481" spans="1:7" s="9" customFormat="1" x14ac:dyDescent="0.25">
      <c r="A481" s="175"/>
      <c r="B481" s="345" t="s">
        <v>57</v>
      </c>
      <c r="C481" s="346"/>
      <c r="D481" s="233">
        <f>SUM(D482+D536+D643+D747)</f>
        <v>23263000</v>
      </c>
      <c r="E481" s="40">
        <f>SUM(E482+E536+E643+E747)</f>
        <v>7516296.2400000002</v>
      </c>
      <c r="F481" s="40">
        <f>IF(D481,E481/D481*100,0)</f>
        <v>32.310090014185619</v>
      </c>
      <c r="G481" s="45"/>
    </row>
    <row r="482" spans="1:7" s="92" customFormat="1" ht="12" customHeight="1" x14ac:dyDescent="0.25">
      <c r="A482" s="167"/>
      <c r="B482" s="376" t="s">
        <v>301</v>
      </c>
      <c r="C482" s="377"/>
      <c r="D482" s="250">
        <f>SUM(D486+D530)</f>
        <v>1609000</v>
      </c>
      <c r="E482" s="168">
        <f>SUM(E486+E530)</f>
        <v>646953.56999999995</v>
      </c>
      <c r="F482" s="168">
        <f t="shared" ref="F482:F544" si="22">IF(D482,E482/D482*100,0)</f>
        <v>40.208425730267244</v>
      </c>
      <c r="G482" s="45"/>
    </row>
    <row r="483" spans="1:7" s="22" customFormat="1" x14ac:dyDescent="0.25">
      <c r="A483" s="104"/>
      <c r="B483" s="378" t="s">
        <v>243</v>
      </c>
      <c r="C483" s="379"/>
      <c r="D483" s="251">
        <f>SUM(D484:D485)</f>
        <v>1609000</v>
      </c>
      <c r="E483" s="106">
        <f>SUM(E484:E485)</f>
        <v>646953.56999999995</v>
      </c>
      <c r="F483" s="106">
        <f t="shared" si="22"/>
        <v>40.208425730267244</v>
      </c>
      <c r="G483" s="45"/>
    </row>
    <row r="484" spans="1:7" x14ac:dyDescent="0.25">
      <c r="A484" s="49" t="s">
        <v>163</v>
      </c>
      <c r="B484" s="374" t="s">
        <v>162</v>
      </c>
      <c r="C484" s="375"/>
      <c r="D484" s="233">
        <v>1501000</v>
      </c>
      <c r="E484" s="43">
        <v>591286.18999999994</v>
      </c>
      <c r="F484" s="40">
        <f t="shared" si="22"/>
        <v>39.392817455029977</v>
      </c>
      <c r="G484" s="45"/>
    </row>
    <row r="485" spans="1:7" x14ac:dyDescent="0.25">
      <c r="A485" s="49" t="s">
        <v>166</v>
      </c>
      <c r="B485" s="374" t="s">
        <v>167</v>
      </c>
      <c r="C485" s="375"/>
      <c r="D485" s="233">
        <v>108000</v>
      </c>
      <c r="E485" s="43">
        <v>55667.38</v>
      </c>
      <c r="F485" s="40">
        <f t="shared" si="22"/>
        <v>51.543870370370371</v>
      </c>
      <c r="G485" s="45"/>
    </row>
    <row r="486" spans="1:7" x14ac:dyDescent="0.25">
      <c r="A486" s="107"/>
      <c r="B486" s="108" t="s">
        <v>121</v>
      </c>
      <c r="C486" s="109"/>
      <c r="D486" s="252">
        <v>1576000</v>
      </c>
      <c r="E486" s="110">
        <f>SUM(E487+E509+E519+E525)</f>
        <v>619927.24</v>
      </c>
      <c r="F486" s="110">
        <f t="shared" si="22"/>
        <v>39.335484771573604</v>
      </c>
      <c r="G486" s="45"/>
    </row>
    <row r="487" spans="1:7" x14ac:dyDescent="0.25">
      <c r="A487" s="83"/>
      <c r="B487" s="98" t="s">
        <v>122</v>
      </c>
      <c r="C487" s="99"/>
      <c r="D487" s="238">
        <v>1462000</v>
      </c>
      <c r="E487" s="82">
        <f>SUM(E488)</f>
        <v>549207.81000000006</v>
      </c>
      <c r="F487" s="82">
        <f t="shared" si="22"/>
        <v>37.565513679890564</v>
      </c>
      <c r="G487" s="45"/>
    </row>
    <row r="488" spans="1:7" x14ac:dyDescent="0.25">
      <c r="A488" s="41">
        <v>3</v>
      </c>
      <c r="B488" s="60" t="s">
        <v>6</v>
      </c>
      <c r="C488" s="59"/>
      <c r="D488" s="233">
        <v>1112000</v>
      </c>
      <c r="E488" s="40">
        <f>SUM(E489+E492+E504+E506)</f>
        <v>549207.81000000006</v>
      </c>
      <c r="F488" s="40">
        <f t="shared" si="22"/>
        <v>49.389191546762596</v>
      </c>
      <c r="G488" s="45"/>
    </row>
    <row r="489" spans="1:7" x14ac:dyDescent="0.25">
      <c r="A489" s="41">
        <v>31</v>
      </c>
      <c r="B489" s="60" t="s">
        <v>58</v>
      </c>
      <c r="C489" s="59"/>
      <c r="D489" s="233">
        <v>255000</v>
      </c>
      <c r="E489" s="40">
        <f>SUM(E490:E491)</f>
        <v>0</v>
      </c>
      <c r="F489" s="40">
        <f t="shared" si="22"/>
        <v>0</v>
      </c>
      <c r="G489" s="45"/>
    </row>
    <row r="490" spans="1:7" x14ac:dyDescent="0.25">
      <c r="A490" s="41">
        <v>311</v>
      </c>
      <c r="B490" s="60" t="s">
        <v>290</v>
      </c>
      <c r="C490" s="59"/>
      <c r="D490" s="233">
        <v>219000</v>
      </c>
      <c r="E490" s="40">
        <v>0</v>
      </c>
      <c r="F490" s="40">
        <f t="shared" si="22"/>
        <v>0</v>
      </c>
      <c r="G490" s="45"/>
    </row>
    <row r="491" spans="1:7" x14ac:dyDescent="0.25">
      <c r="A491" s="41">
        <v>313</v>
      </c>
      <c r="B491" s="60" t="s">
        <v>62</v>
      </c>
      <c r="C491" s="59"/>
      <c r="D491" s="233">
        <v>36000</v>
      </c>
      <c r="E491" s="40">
        <v>0</v>
      </c>
      <c r="F491" s="40">
        <f t="shared" si="22"/>
        <v>0</v>
      </c>
      <c r="G491" s="45"/>
    </row>
    <row r="492" spans="1:7" x14ac:dyDescent="0.25">
      <c r="A492" s="41">
        <v>32</v>
      </c>
      <c r="B492" s="60" t="s">
        <v>65</v>
      </c>
      <c r="C492" s="59"/>
      <c r="D492" s="233">
        <v>697000</v>
      </c>
      <c r="E492" s="40">
        <f>SUM(E493+E494+E497)</f>
        <v>483861.45</v>
      </c>
      <c r="F492" s="40">
        <f t="shared" si="22"/>
        <v>69.420581061692971</v>
      </c>
      <c r="G492" s="45"/>
    </row>
    <row r="493" spans="1:7" x14ac:dyDescent="0.25">
      <c r="A493" s="41">
        <v>321</v>
      </c>
      <c r="B493" s="60" t="s">
        <v>66</v>
      </c>
      <c r="C493" s="59"/>
      <c r="D493" s="233">
        <v>3000</v>
      </c>
      <c r="E493" s="40">
        <v>0</v>
      </c>
      <c r="F493" s="40">
        <f t="shared" si="22"/>
        <v>0</v>
      </c>
      <c r="G493" s="45"/>
    </row>
    <row r="494" spans="1:7" s="31" customFormat="1" x14ac:dyDescent="0.25">
      <c r="A494" s="41">
        <v>323</v>
      </c>
      <c r="B494" s="60" t="s">
        <v>73</v>
      </c>
      <c r="C494" s="165"/>
      <c r="D494" s="233">
        <v>325000</v>
      </c>
      <c r="E494" s="40">
        <f>SUM(E495+E496)</f>
        <v>181408.24</v>
      </c>
      <c r="F494" s="40">
        <f t="shared" si="22"/>
        <v>55.817920000000001</v>
      </c>
      <c r="G494" s="45"/>
    </row>
    <row r="495" spans="1:7" x14ac:dyDescent="0.25">
      <c r="A495" s="155">
        <v>3233</v>
      </c>
      <c r="B495" s="159" t="s">
        <v>76</v>
      </c>
      <c r="C495" s="165"/>
      <c r="D495" s="234"/>
      <c r="E495" s="156">
        <v>89569.11</v>
      </c>
      <c r="F495" s="40">
        <f t="shared" si="22"/>
        <v>0</v>
      </c>
      <c r="G495" s="45"/>
    </row>
    <row r="496" spans="1:7" x14ac:dyDescent="0.25">
      <c r="A496" s="155">
        <v>3237</v>
      </c>
      <c r="B496" s="159" t="s">
        <v>349</v>
      </c>
      <c r="C496" s="165"/>
      <c r="D496" s="233"/>
      <c r="E496" s="156">
        <v>91839.13</v>
      </c>
      <c r="F496" s="40">
        <f t="shared" si="22"/>
        <v>0</v>
      </c>
      <c r="G496" s="45"/>
    </row>
    <row r="497" spans="1:7" s="3" customFormat="1" x14ac:dyDescent="0.25">
      <c r="A497" s="41">
        <v>329</v>
      </c>
      <c r="B497" s="60" t="s">
        <v>81</v>
      </c>
      <c r="C497" s="165"/>
      <c r="D497" s="233">
        <v>0</v>
      </c>
      <c r="E497" s="40">
        <f>SUM(E498+E499+E500+E501+E502+E503)</f>
        <v>302453.21000000002</v>
      </c>
      <c r="F497" s="40">
        <f t="shared" si="22"/>
        <v>0</v>
      </c>
      <c r="G497" s="45"/>
    </row>
    <row r="498" spans="1:7" x14ac:dyDescent="0.25">
      <c r="A498" s="155">
        <v>3291</v>
      </c>
      <c r="B498" s="159" t="s">
        <v>123</v>
      </c>
      <c r="C498" s="165"/>
      <c r="D498" s="234"/>
      <c r="E498" s="156">
        <v>160816.1</v>
      </c>
      <c r="F498" s="40">
        <f t="shared" si="22"/>
        <v>0</v>
      </c>
      <c r="G498" s="45"/>
    </row>
    <row r="499" spans="1:7" s="7" customFormat="1" x14ac:dyDescent="0.25">
      <c r="A499" s="155">
        <v>3292</v>
      </c>
      <c r="B499" s="159" t="s">
        <v>83</v>
      </c>
      <c r="C499" s="165"/>
      <c r="D499" s="234"/>
      <c r="E499" s="156">
        <v>4595.3999999999996</v>
      </c>
      <c r="F499" s="40">
        <f t="shared" si="22"/>
        <v>0</v>
      </c>
      <c r="G499" s="45"/>
    </row>
    <row r="500" spans="1:7" s="7" customFormat="1" x14ac:dyDescent="0.25">
      <c r="A500" s="155">
        <v>3293</v>
      </c>
      <c r="B500" s="159" t="s">
        <v>84</v>
      </c>
      <c r="C500" s="165"/>
      <c r="D500" s="233"/>
      <c r="E500" s="156">
        <v>30822.95</v>
      </c>
      <c r="F500" s="40">
        <f t="shared" si="22"/>
        <v>0</v>
      </c>
      <c r="G500" s="45"/>
    </row>
    <row r="501" spans="1:7" s="7" customFormat="1" x14ac:dyDescent="0.25">
      <c r="A501" s="155">
        <v>3294</v>
      </c>
      <c r="B501" s="159" t="s">
        <v>124</v>
      </c>
      <c r="C501" s="165"/>
      <c r="D501" s="233"/>
      <c r="E501" s="156">
        <v>24272.799999999999</v>
      </c>
      <c r="F501" s="40">
        <f t="shared" si="22"/>
        <v>0</v>
      </c>
      <c r="G501" s="45"/>
    </row>
    <row r="502" spans="1:7" s="7" customFormat="1" x14ac:dyDescent="0.25">
      <c r="A502" s="155">
        <v>3295</v>
      </c>
      <c r="B502" s="159" t="s">
        <v>272</v>
      </c>
      <c r="C502" s="165"/>
      <c r="D502" s="233"/>
      <c r="E502" s="156">
        <v>34198.28</v>
      </c>
      <c r="F502" s="40">
        <f t="shared" si="22"/>
        <v>0</v>
      </c>
      <c r="G502" s="45"/>
    </row>
    <row r="503" spans="1:7" s="7" customFormat="1" x14ac:dyDescent="0.25">
      <c r="A503" s="155">
        <v>3299</v>
      </c>
      <c r="B503" s="159" t="s">
        <v>81</v>
      </c>
      <c r="C503" s="165"/>
      <c r="D503" s="234"/>
      <c r="E503" s="156">
        <v>47747.68</v>
      </c>
      <c r="F503" s="40">
        <f t="shared" si="22"/>
        <v>0</v>
      </c>
      <c r="G503" s="45"/>
    </row>
    <row r="504" spans="1:7" s="7" customFormat="1" x14ac:dyDescent="0.25">
      <c r="A504" s="41">
        <v>36</v>
      </c>
      <c r="B504" s="60" t="s">
        <v>119</v>
      </c>
      <c r="C504" s="165"/>
      <c r="D504" s="233">
        <v>40000</v>
      </c>
      <c r="E504" s="40">
        <f>SUM(E505)</f>
        <v>23159.26</v>
      </c>
      <c r="F504" s="40">
        <f t="shared" si="22"/>
        <v>57.898149999999994</v>
      </c>
      <c r="G504" s="45"/>
    </row>
    <row r="505" spans="1:7" s="7" customFormat="1" x14ac:dyDescent="0.25">
      <c r="A505" s="41">
        <v>366</v>
      </c>
      <c r="B505" s="60" t="s">
        <v>145</v>
      </c>
      <c r="C505" s="165"/>
      <c r="D505" s="233">
        <v>40000</v>
      </c>
      <c r="E505" s="40">
        <v>23159.26</v>
      </c>
      <c r="F505" s="40">
        <f t="shared" si="22"/>
        <v>57.898149999999994</v>
      </c>
      <c r="G505" s="45"/>
    </row>
    <row r="506" spans="1:7" ht="14.25" customHeight="1" x14ac:dyDescent="0.25">
      <c r="A506" s="41">
        <v>38</v>
      </c>
      <c r="B506" s="60" t="s">
        <v>96</v>
      </c>
      <c r="C506" s="165"/>
      <c r="D506" s="233">
        <v>120000</v>
      </c>
      <c r="E506" s="40">
        <f>SUM(E508+E507)</f>
        <v>42187.1</v>
      </c>
      <c r="F506" s="40">
        <f t="shared" si="22"/>
        <v>35.155916666666663</v>
      </c>
      <c r="G506" s="45"/>
    </row>
    <row r="507" spans="1:7" s="31" customFormat="1" ht="14.25" customHeight="1" x14ac:dyDescent="0.25">
      <c r="A507" s="41">
        <v>383</v>
      </c>
      <c r="B507" s="60" t="s">
        <v>299</v>
      </c>
      <c r="C507" s="165"/>
      <c r="D507" s="233">
        <v>0</v>
      </c>
      <c r="E507" s="40">
        <v>4095</v>
      </c>
      <c r="F507" s="40"/>
      <c r="G507" s="45"/>
    </row>
    <row r="508" spans="1:7" s="31" customFormat="1" ht="14.25" customHeight="1" x14ac:dyDescent="0.25">
      <c r="A508" s="41">
        <v>386</v>
      </c>
      <c r="B508" s="60" t="s">
        <v>212</v>
      </c>
      <c r="C508" s="165"/>
      <c r="D508" s="233">
        <v>120000</v>
      </c>
      <c r="E508" s="40">
        <v>38092.1</v>
      </c>
      <c r="F508" s="40">
        <f t="shared" si="22"/>
        <v>31.743416666666661</v>
      </c>
      <c r="G508" s="45"/>
    </row>
    <row r="509" spans="1:7" x14ac:dyDescent="0.25">
      <c r="A509" s="83"/>
      <c r="B509" s="98" t="s">
        <v>142</v>
      </c>
      <c r="C509" s="99"/>
      <c r="D509" s="238">
        <v>108000</v>
      </c>
      <c r="E509" s="82">
        <f>SUM(E512)</f>
        <v>64641.07</v>
      </c>
      <c r="F509" s="82">
        <f t="shared" si="22"/>
        <v>59.852842592592594</v>
      </c>
      <c r="G509" s="45"/>
    </row>
    <row r="510" spans="1:7" s="31" customFormat="1" ht="30" x14ac:dyDescent="0.25">
      <c r="A510" s="30" t="s">
        <v>147</v>
      </c>
      <c r="B510" s="363" t="s">
        <v>115</v>
      </c>
      <c r="C510" s="364"/>
      <c r="D510" s="237" t="s">
        <v>400</v>
      </c>
      <c r="E510" s="27" t="s">
        <v>401</v>
      </c>
      <c r="F510" s="30" t="s">
        <v>116</v>
      </c>
      <c r="G510" s="45"/>
    </row>
    <row r="511" spans="1:7" s="31" customFormat="1" x14ac:dyDescent="0.25">
      <c r="A511" s="175">
        <v>1</v>
      </c>
      <c r="B511" s="352">
        <v>2</v>
      </c>
      <c r="C511" s="354"/>
      <c r="D511" s="232">
        <v>4</v>
      </c>
      <c r="E511" s="175">
        <v>5</v>
      </c>
      <c r="F511" s="175">
        <v>6</v>
      </c>
      <c r="G511" s="45"/>
    </row>
    <row r="512" spans="1:7" x14ac:dyDescent="0.25">
      <c r="A512" s="41">
        <v>3</v>
      </c>
      <c r="B512" s="60" t="s">
        <v>6</v>
      </c>
      <c r="C512" s="165"/>
      <c r="D512" s="233">
        <v>108000</v>
      </c>
      <c r="E512" s="40">
        <f>SUM(E513+E516)</f>
        <v>64641.07</v>
      </c>
      <c r="F512" s="40">
        <f t="shared" si="22"/>
        <v>59.852842592592594</v>
      </c>
      <c r="G512" s="45"/>
    </row>
    <row r="513" spans="1:7" x14ac:dyDescent="0.25">
      <c r="A513" s="41">
        <v>32</v>
      </c>
      <c r="B513" s="60" t="s">
        <v>65</v>
      </c>
      <c r="C513" s="165"/>
      <c r="D513" s="233">
        <v>108000</v>
      </c>
      <c r="E513" s="40">
        <f>SUM(E514)</f>
        <v>55667.38</v>
      </c>
      <c r="F513" s="40">
        <f t="shared" si="22"/>
        <v>51.543870370370371</v>
      </c>
      <c r="G513" s="45"/>
    </row>
    <row r="514" spans="1:7" x14ac:dyDescent="0.25">
      <c r="A514" s="41">
        <v>329</v>
      </c>
      <c r="B514" s="60" t="s">
        <v>81</v>
      </c>
      <c r="C514" s="165"/>
      <c r="D514" s="233">
        <v>108000</v>
      </c>
      <c r="E514" s="40">
        <v>55667.38</v>
      </c>
      <c r="F514" s="40">
        <f t="shared" si="22"/>
        <v>51.543870370370371</v>
      </c>
      <c r="G514" s="45"/>
    </row>
    <row r="515" spans="1:7" x14ac:dyDescent="0.25">
      <c r="A515" s="155">
        <v>3299</v>
      </c>
      <c r="B515" s="159" t="s">
        <v>81</v>
      </c>
      <c r="C515" s="59"/>
      <c r="D515" s="234"/>
      <c r="E515" s="156">
        <v>55667.38</v>
      </c>
      <c r="F515" s="40">
        <f t="shared" si="22"/>
        <v>0</v>
      </c>
      <c r="G515" s="45"/>
    </row>
    <row r="516" spans="1:7" s="1" customFormat="1" x14ac:dyDescent="0.25">
      <c r="A516" s="41">
        <v>38</v>
      </c>
      <c r="B516" s="60" t="s">
        <v>96</v>
      </c>
      <c r="C516" s="59"/>
      <c r="D516" s="233"/>
      <c r="E516" s="40">
        <f>SUM(E517)</f>
        <v>8973.69</v>
      </c>
      <c r="F516" s="40">
        <f t="shared" si="22"/>
        <v>0</v>
      </c>
      <c r="G516" s="45"/>
    </row>
    <row r="517" spans="1:7" s="1" customFormat="1" x14ac:dyDescent="0.25">
      <c r="A517" s="41">
        <v>381</v>
      </c>
      <c r="B517" s="60" t="s">
        <v>97</v>
      </c>
      <c r="C517" s="59"/>
      <c r="D517" s="233"/>
      <c r="E517" s="40">
        <f>SUM(E518)</f>
        <v>8973.69</v>
      </c>
      <c r="F517" s="40">
        <f t="shared" si="22"/>
        <v>0</v>
      </c>
      <c r="G517" s="45"/>
    </row>
    <row r="518" spans="1:7" s="31" customFormat="1" x14ac:dyDescent="0.25">
      <c r="A518" s="155">
        <v>3811</v>
      </c>
      <c r="B518" s="297" t="s">
        <v>98</v>
      </c>
      <c r="C518" s="59"/>
      <c r="D518" s="234"/>
      <c r="E518" s="156">
        <v>8973.69</v>
      </c>
      <c r="F518" s="298">
        <f t="shared" si="22"/>
        <v>0</v>
      </c>
      <c r="G518" s="45"/>
    </row>
    <row r="519" spans="1:7" x14ac:dyDescent="0.25">
      <c r="A519" s="83"/>
      <c r="B519" s="98" t="s">
        <v>320</v>
      </c>
      <c r="C519" s="99"/>
      <c r="D519" s="238">
        <v>6000</v>
      </c>
      <c r="E519" s="82">
        <v>6078.36</v>
      </c>
      <c r="F519" s="82">
        <f t="shared" si="22"/>
        <v>101.30599999999998</v>
      </c>
      <c r="G519" s="45"/>
    </row>
    <row r="520" spans="1:7" s="31" customFormat="1" x14ac:dyDescent="0.25">
      <c r="A520" s="78">
        <v>3</v>
      </c>
      <c r="B520" s="89" t="s">
        <v>6</v>
      </c>
      <c r="C520" s="90"/>
      <c r="D520" s="253">
        <v>6000</v>
      </c>
      <c r="E520" s="91">
        <v>6078.36</v>
      </c>
      <c r="F520" s="91">
        <f t="shared" si="22"/>
        <v>101.30599999999998</v>
      </c>
      <c r="G520" s="45"/>
    </row>
    <row r="521" spans="1:7" s="92" customFormat="1" ht="12.75" customHeight="1" x14ac:dyDescent="0.25">
      <c r="A521" s="41">
        <v>32</v>
      </c>
      <c r="B521" s="345" t="s">
        <v>65</v>
      </c>
      <c r="C521" s="346"/>
      <c r="D521" s="233">
        <v>6000</v>
      </c>
      <c r="E521" s="40">
        <v>0</v>
      </c>
      <c r="F521" s="40">
        <f t="shared" si="22"/>
        <v>0</v>
      </c>
      <c r="G521" s="45"/>
    </row>
    <row r="522" spans="1:7" s="22" customFormat="1" x14ac:dyDescent="0.25">
      <c r="A522" s="74">
        <v>323</v>
      </c>
      <c r="B522" s="72" t="s">
        <v>73</v>
      </c>
      <c r="C522" s="70"/>
      <c r="D522" s="254">
        <v>6000</v>
      </c>
      <c r="E522" s="71">
        <v>0</v>
      </c>
      <c r="F522" s="71">
        <f t="shared" si="22"/>
        <v>0</v>
      </c>
      <c r="G522" s="45"/>
    </row>
    <row r="523" spans="1:7" s="31" customFormat="1" x14ac:dyDescent="0.25">
      <c r="A523" s="74">
        <v>36</v>
      </c>
      <c r="B523" s="72" t="s">
        <v>119</v>
      </c>
      <c r="C523" s="70"/>
      <c r="D523" s="294">
        <v>0</v>
      </c>
      <c r="E523" s="71">
        <v>6078.36</v>
      </c>
      <c r="F523" s="71">
        <f t="shared" si="22"/>
        <v>0</v>
      </c>
      <c r="G523" s="45"/>
    </row>
    <row r="524" spans="1:7" s="31" customFormat="1" x14ac:dyDescent="0.25">
      <c r="A524" s="74">
        <v>363</v>
      </c>
      <c r="B524" s="72" t="s">
        <v>439</v>
      </c>
      <c r="C524" s="70"/>
      <c r="D524" s="294">
        <v>0</v>
      </c>
      <c r="E524" s="71">
        <v>6078.36</v>
      </c>
      <c r="F524" s="71">
        <v>0</v>
      </c>
      <c r="G524" s="45"/>
    </row>
    <row r="525" spans="1:7" s="1" customFormat="1" x14ac:dyDescent="0.25">
      <c r="A525" s="100"/>
      <c r="B525" s="101" t="s">
        <v>321</v>
      </c>
      <c r="C525" s="102"/>
      <c r="D525" s="247"/>
      <c r="E525" s="103">
        <v>0</v>
      </c>
      <c r="F525" s="103">
        <f t="shared" si="22"/>
        <v>0</v>
      </c>
      <c r="G525" s="45"/>
    </row>
    <row r="526" spans="1:7" s="1" customFormat="1" x14ac:dyDescent="0.25">
      <c r="A526" s="41">
        <v>3</v>
      </c>
      <c r="B526" s="60" t="s">
        <v>6</v>
      </c>
      <c r="C526" s="59"/>
      <c r="D526" s="233"/>
      <c r="E526" s="40">
        <f>SUM(E529+E528+E527)</f>
        <v>0</v>
      </c>
      <c r="F526" s="40">
        <f t="shared" si="22"/>
        <v>0</v>
      </c>
      <c r="G526" s="45"/>
    </row>
    <row r="527" spans="1:7" s="1" customFormat="1" x14ac:dyDescent="0.25">
      <c r="A527" s="41">
        <v>32</v>
      </c>
      <c r="B527" s="60" t="s">
        <v>65</v>
      </c>
      <c r="C527" s="61"/>
      <c r="D527" s="243"/>
      <c r="E527" s="43">
        <v>0</v>
      </c>
      <c r="F527" s="40">
        <f t="shared" si="22"/>
        <v>0</v>
      </c>
      <c r="G527" s="95"/>
    </row>
    <row r="528" spans="1:7" s="1" customFormat="1" x14ac:dyDescent="0.25">
      <c r="A528" s="41">
        <v>323</v>
      </c>
      <c r="B528" s="60" t="s">
        <v>73</v>
      </c>
      <c r="C528" s="61"/>
      <c r="D528" s="243"/>
      <c r="E528" s="43">
        <v>0</v>
      </c>
      <c r="F528" s="40">
        <f t="shared" si="22"/>
        <v>0</v>
      </c>
      <c r="G528" s="95"/>
    </row>
    <row r="529" spans="1:7" s="1" customFormat="1" x14ac:dyDescent="0.25">
      <c r="A529" s="41">
        <v>329</v>
      </c>
      <c r="B529" s="60" t="s">
        <v>81</v>
      </c>
      <c r="C529" s="61"/>
      <c r="D529" s="243"/>
      <c r="E529" s="43">
        <v>0</v>
      </c>
      <c r="F529" s="40">
        <f t="shared" si="22"/>
        <v>0</v>
      </c>
      <c r="G529" s="95"/>
    </row>
    <row r="530" spans="1:7" s="1" customFormat="1" x14ac:dyDescent="0.25">
      <c r="A530" s="107"/>
      <c r="B530" s="108" t="s">
        <v>322</v>
      </c>
      <c r="C530" s="111"/>
      <c r="D530" s="255">
        <v>33000</v>
      </c>
      <c r="E530" s="112">
        <v>27026.33</v>
      </c>
      <c r="F530" s="110">
        <f t="shared" si="22"/>
        <v>81.897969696969696</v>
      </c>
      <c r="G530" s="95"/>
    </row>
    <row r="531" spans="1:7" s="1" customFormat="1" x14ac:dyDescent="0.25">
      <c r="A531" s="83"/>
      <c r="B531" s="98" t="s">
        <v>125</v>
      </c>
      <c r="C531" s="102"/>
      <c r="D531" s="247">
        <v>33000</v>
      </c>
      <c r="E531" s="103">
        <v>27026.33</v>
      </c>
      <c r="F531" s="82">
        <f t="shared" si="22"/>
        <v>81.897969696969696</v>
      </c>
      <c r="G531" s="95"/>
    </row>
    <row r="532" spans="1:7" s="1" customFormat="1" x14ac:dyDescent="0.25">
      <c r="A532" s="41">
        <v>3</v>
      </c>
      <c r="B532" s="60" t="s">
        <v>6</v>
      </c>
      <c r="C532" s="61"/>
      <c r="D532" s="243">
        <v>33000</v>
      </c>
      <c r="E532" s="43">
        <v>27026.33</v>
      </c>
      <c r="F532" s="40">
        <f t="shared" si="22"/>
        <v>81.897969696969696</v>
      </c>
      <c r="G532" s="95"/>
    </row>
    <row r="533" spans="1:7" s="1" customFormat="1" x14ac:dyDescent="0.25">
      <c r="A533" s="41">
        <v>38</v>
      </c>
      <c r="B533" s="60" t="s">
        <v>96</v>
      </c>
      <c r="C533" s="61"/>
      <c r="D533" s="243">
        <v>33000</v>
      </c>
      <c r="E533" s="43">
        <v>27026.33</v>
      </c>
      <c r="F533" s="40">
        <f t="shared" si="22"/>
        <v>81.897969696969696</v>
      </c>
      <c r="G533" s="95"/>
    </row>
    <row r="534" spans="1:7" s="1" customFormat="1" x14ac:dyDescent="0.25">
      <c r="A534" s="41">
        <v>381</v>
      </c>
      <c r="B534" s="60" t="s">
        <v>97</v>
      </c>
      <c r="C534" s="61"/>
      <c r="D534" s="243">
        <v>33000</v>
      </c>
      <c r="E534" s="43">
        <v>27026.33</v>
      </c>
      <c r="F534" s="40">
        <f t="shared" si="22"/>
        <v>81.897969696969696</v>
      </c>
      <c r="G534" s="95"/>
    </row>
    <row r="535" spans="1:7" s="1" customFormat="1" x14ac:dyDescent="0.25">
      <c r="A535" s="155">
        <v>3814</v>
      </c>
      <c r="B535" s="159" t="s">
        <v>314</v>
      </c>
      <c r="C535" s="61"/>
      <c r="D535" s="243"/>
      <c r="E535" s="44">
        <v>27026.33</v>
      </c>
      <c r="F535" s="156">
        <f t="shared" si="22"/>
        <v>0</v>
      </c>
      <c r="G535" s="95"/>
    </row>
    <row r="536" spans="1:7" x14ac:dyDescent="0.25">
      <c r="A536" s="169"/>
      <c r="B536" s="170" t="s">
        <v>111</v>
      </c>
      <c r="C536" s="191"/>
      <c r="D536" s="250">
        <f>SUM(D542+D582)</f>
        <v>8365000</v>
      </c>
      <c r="E536" s="168">
        <f>SUM(E542+E582)</f>
        <v>2689300.4400000004</v>
      </c>
      <c r="F536" s="168">
        <f t="shared" si="22"/>
        <v>32.149437417812315</v>
      </c>
      <c r="G536" s="45"/>
    </row>
    <row r="537" spans="1:7" x14ac:dyDescent="0.25">
      <c r="A537" s="104"/>
      <c r="B537" s="105" t="s">
        <v>114</v>
      </c>
      <c r="C537" s="192"/>
      <c r="D537" s="251">
        <f>SUM(D538:D541)</f>
        <v>8365000</v>
      </c>
      <c r="E537" s="106">
        <f>SUM(E538:E541)</f>
        <v>2689300.44</v>
      </c>
      <c r="F537" s="106">
        <f t="shared" si="22"/>
        <v>32.149437417812308</v>
      </c>
      <c r="G537" s="45"/>
    </row>
    <row r="538" spans="1:7" x14ac:dyDescent="0.25">
      <c r="A538" s="52" t="s">
        <v>163</v>
      </c>
      <c r="B538" s="60" t="s">
        <v>162</v>
      </c>
      <c r="C538" s="165"/>
      <c r="D538" s="233">
        <v>1515000</v>
      </c>
      <c r="E538" s="40">
        <v>2477165.44</v>
      </c>
      <c r="F538" s="40">
        <f t="shared" si="22"/>
        <v>163.5092699669967</v>
      </c>
      <c r="G538" s="45"/>
    </row>
    <row r="539" spans="1:7" x14ac:dyDescent="0.25">
      <c r="A539" s="52" t="s">
        <v>168</v>
      </c>
      <c r="B539" s="60" t="s">
        <v>169</v>
      </c>
      <c r="C539" s="165"/>
      <c r="D539" s="233">
        <v>630000</v>
      </c>
      <c r="E539" s="40">
        <v>209135</v>
      </c>
      <c r="F539" s="40">
        <f t="shared" si="22"/>
        <v>33.196031746031743</v>
      </c>
      <c r="G539" s="45"/>
    </row>
    <row r="540" spans="1:7" x14ac:dyDescent="0.25">
      <c r="A540" s="52" t="s">
        <v>166</v>
      </c>
      <c r="B540" s="60" t="s">
        <v>167</v>
      </c>
      <c r="C540" s="165"/>
      <c r="D540" s="233">
        <v>3580000</v>
      </c>
      <c r="E540" s="40">
        <v>3000</v>
      </c>
      <c r="F540" s="40">
        <f t="shared" si="22"/>
        <v>8.3798882681564241E-2</v>
      </c>
      <c r="G540" s="45"/>
    </row>
    <row r="541" spans="1:7" x14ac:dyDescent="0.25">
      <c r="A541" s="52" t="s">
        <v>230</v>
      </c>
      <c r="B541" s="60" t="s">
        <v>428</v>
      </c>
      <c r="C541" s="165"/>
      <c r="D541" s="233">
        <v>2640000</v>
      </c>
      <c r="E541" s="40">
        <v>0</v>
      </c>
      <c r="F541" s="40">
        <f t="shared" si="22"/>
        <v>0</v>
      </c>
      <c r="G541" s="45"/>
    </row>
    <row r="542" spans="1:7" x14ac:dyDescent="0.25">
      <c r="A542" s="107"/>
      <c r="B542" s="108" t="s">
        <v>126</v>
      </c>
      <c r="C542" s="193"/>
      <c r="D542" s="252">
        <v>1220000</v>
      </c>
      <c r="E542" s="110">
        <f>SUM(E543)</f>
        <v>1914152.6400000001</v>
      </c>
      <c r="F542" s="110">
        <f t="shared" si="22"/>
        <v>156.89775737704917</v>
      </c>
      <c r="G542" s="45"/>
    </row>
    <row r="543" spans="1:7" ht="15" customHeight="1" x14ac:dyDescent="0.25">
      <c r="A543" s="83"/>
      <c r="B543" s="98" t="s">
        <v>127</v>
      </c>
      <c r="C543" s="194"/>
      <c r="D543" s="238">
        <v>1220000</v>
      </c>
      <c r="E543" s="82">
        <f>SUM(E544+E578)</f>
        <v>1914152.6400000001</v>
      </c>
      <c r="F543" s="82">
        <f t="shared" si="22"/>
        <v>156.89775737704917</v>
      </c>
      <c r="G543" s="45"/>
    </row>
    <row r="544" spans="1:7" s="23" customFormat="1" x14ac:dyDescent="0.25">
      <c r="A544" s="41">
        <v>3</v>
      </c>
      <c r="B544" s="60" t="s">
        <v>128</v>
      </c>
      <c r="C544" s="165"/>
      <c r="D544" s="233">
        <v>830000</v>
      </c>
      <c r="E544" s="40">
        <f>SUM(E545+E555+E574)</f>
        <v>1898752.6400000001</v>
      </c>
      <c r="F544" s="40">
        <f t="shared" si="22"/>
        <v>228.765378313253</v>
      </c>
      <c r="G544" s="45"/>
    </row>
    <row r="545" spans="1:7" x14ac:dyDescent="0.25">
      <c r="A545" s="41">
        <v>31</v>
      </c>
      <c r="B545" s="60" t="s">
        <v>58</v>
      </c>
      <c r="C545" s="59"/>
      <c r="D545" s="233">
        <v>645000</v>
      </c>
      <c r="E545" s="40">
        <f>SUM(E546+E552)</f>
        <v>960160.82</v>
      </c>
      <c r="F545" s="40">
        <f t="shared" ref="F545:F624" si="23">IF(D545,E545/D545*100,0)</f>
        <v>148.8621426356589</v>
      </c>
      <c r="G545" s="45"/>
    </row>
    <row r="546" spans="1:7" x14ac:dyDescent="0.25">
      <c r="A546" s="41">
        <v>311</v>
      </c>
      <c r="B546" s="60" t="s">
        <v>59</v>
      </c>
      <c r="C546" s="165"/>
      <c r="D546" s="233">
        <v>616000</v>
      </c>
      <c r="E546" s="40">
        <f>SUM(E549+E551)</f>
        <v>830594.46</v>
      </c>
      <c r="F546" s="40">
        <f t="shared" si="23"/>
        <v>134.83676298701297</v>
      </c>
      <c r="G546" s="45"/>
    </row>
    <row r="547" spans="1:7" s="31" customFormat="1" ht="30" x14ac:dyDescent="0.25">
      <c r="A547" s="30" t="s">
        <v>147</v>
      </c>
      <c r="B547" s="363" t="s">
        <v>115</v>
      </c>
      <c r="C547" s="364"/>
      <c r="D547" s="237" t="s">
        <v>400</v>
      </c>
      <c r="E547" s="27" t="s">
        <v>401</v>
      </c>
      <c r="F547" s="30" t="s">
        <v>116</v>
      </c>
      <c r="G547" s="45"/>
    </row>
    <row r="548" spans="1:7" s="31" customFormat="1" x14ac:dyDescent="0.25">
      <c r="A548" s="175">
        <v>1</v>
      </c>
      <c r="B548" s="352">
        <v>2</v>
      </c>
      <c r="C548" s="354"/>
      <c r="D548" s="232">
        <v>4</v>
      </c>
      <c r="E548" s="175">
        <v>5</v>
      </c>
      <c r="F548" s="175">
        <v>6</v>
      </c>
      <c r="G548" s="45"/>
    </row>
    <row r="549" spans="1:7" x14ac:dyDescent="0.25">
      <c r="A549" s="155">
        <v>3111</v>
      </c>
      <c r="B549" s="159" t="s">
        <v>60</v>
      </c>
      <c r="C549" s="59"/>
      <c r="D549" s="234"/>
      <c r="E549" s="156">
        <v>815394.46</v>
      </c>
      <c r="F549" s="40">
        <f t="shared" si="23"/>
        <v>0</v>
      </c>
      <c r="G549" s="45"/>
    </row>
    <row r="550" spans="1:7" x14ac:dyDescent="0.25">
      <c r="A550" s="41">
        <v>312</v>
      </c>
      <c r="B550" s="60" t="s">
        <v>61</v>
      </c>
      <c r="C550" s="165"/>
      <c r="D550" s="233">
        <v>16000</v>
      </c>
      <c r="E550" s="40">
        <v>15200</v>
      </c>
      <c r="F550" s="40">
        <f t="shared" si="23"/>
        <v>95</v>
      </c>
      <c r="G550" s="45"/>
    </row>
    <row r="551" spans="1:7" x14ac:dyDescent="0.25">
      <c r="A551" s="155">
        <v>3121</v>
      </c>
      <c r="B551" s="159" t="s">
        <v>61</v>
      </c>
      <c r="C551" s="59"/>
      <c r="D551" s="234"/>
      <c r="E551" s="156">
        <v>15200</v>
      </c>
      <c r="F551" s="40">
        <f t="shared" si="23"/>
        <v>0</v>
      </c>
      <c r="G551" s="45"/>
    </row>
    <row r="552" spans="1:7" ht="16.5" customHeight="1" x14ac:dyDescent="0.25">
      <c r="A552" s="41">
        <v>313</v>
      </c>
      <c r="B552" s="60" t="s">
        <v>62</v>
      </c>
      <c r="C552" s="165"/>
      <c r="D552" s="233">
        <v>103000</v>
      </c>
      <c r="E552" s="40">
        <f>SUM(E553:E554)</f>
        <v>129566.36</v>
      </c>
      <c r="F552" s="40">
        <f t="shared" si="23"/>
        <v>125.79258252427184</v>
      </c>
      <c r="G552" s="45"/>
    </row>
    <row r="553" spans="1:7" x14ac:dyDescent="0.25">
      <c r="A553" s="155">
        <v>3132</v>
      </c>
      <c r="B553" s="159" t="s">
        <v>129</v>
      </c>
      <c r="C553" s="165"/>
      <c r="D553" s="234"/>
      <c r="E553" s="156">
        <v>129566.36</v>
      </c>
      <c r="F553" s="40">
        <f t="shared" si="23"/>
        <v>0</v>
      </c>
      <c r="G553" s="45"/>
    </row>
    <row r="554" spans="1:7" x14ac:dyDescent="0.25">
      <c r="A554" s="155">
        <v>3133</v>
      </c>
      <c r="B554" s="159" t="s">
        <v>130</v>
      </c>
      <c r="C554" s="165"/>
      <c r="D554" s="234"/>
      <c r="E554" s="156">
        <v>0</v>
      </c>
      <c r="F554" s="40">
        <f t="shared" si="23"/>
        <v>0</v>
      </c>
      <c r="G554" s="45"/>
    </row>
    <row r="555" spans="1:7" x14ac:dyDescent="0.25">
      <c r="A555" s="41">
        <v>32</v>
      </c>
      <c r="B555" s="60" t="s">
        <v>65</v>
      </c>
      <c r="C555" s="59"/>
      <c r="D555" s="233">
        <v>185000</v>
      </c>
      <c r="E555" s="40">
        <f>SUM(E556+E561+E566)</f>
        <v>926195.20000000007</v>
      </c>
      <c r="F555" s="40">
        <f t="shared" si="23"/>
        <v>500.6460540540541</v>
      </c>
      <c r="G555" s="45"/>
    </row>
    <row r="556" spans="1:7" s="17" customFormat="1" x14ac:dyDescent="0.25">
      <c r="A556" s="41">
        <v>321</v>
      </c>
      <c r="B556" s="60" t="s">
        <v>66</v>
      </c>
      <c r="C556" s="165"/>
      <c r="D556" s="233">
        <v>38000</v>
      </c>
      <c r="E556" s="40">
        <f>SUM(E557:E560)</f>
        <v>29791.499999999996</v>
      </c>
      <c r="F556" s="40">
        <f t="shared" si="23"/>
        <v>78.398684210526298</v>
      </c>
      <c r="G556" s="180"/>
    </row>
    <row r="557" spans="1:7" s="17" customFormat="1" x14ac:dyDescent="0.25">
      <c r="A557" s="155">
        <v>3211</v>
      </c>
      <c r="B557" s="159" t="s">
        <v>67</v>
      </c>
      <c r="C557" s="165"/>
      <c r="D557" s="234"/>
      <c r="E557" s="156">
        <v>5834.5</v>
      </c>
      <c r="F557" s="40">
        <f t="shared" si="23"/>
        <v>0</v>
      </c>
      <c r="G557" s="180"/>
    </row>
    <row r="558" spans="1:7" s="17" customFormat="1" x14ac:dyDescent="0.25">
      <c r="A558" s="155">
        <v>3212</v>
      </c>
      <c r="B558" s="159" t="s">
        <v>279</v>
      </c>
      <c r="C558" s="59"/>
      <c r="D558" s="234"/>
      <c r="E558" s="156">
        <v>5320.07</v>
      </c>
      <c r="F558" s="40">
        <f t="shared" si="23"/>
        <v>0</v>
      </c>
      <c r="G558" s="45"/>
    </row>
    <row r="559" spans="1:7" s="17" customFormat="1" x14ac:dyDescent="0.25">
      <c r="A559" s="179">
        <v>3213</v>
      </c>
      <c r="B559" s="195" t="s">
        <v>68</v>
      </c>
      <c r="C559" s="196"/>
      <c r="D559" s="256"/>
      <c r="E559" s="197">
        <v>11640.63</v>
      </c>
      <c r="F559" s="91">
        <f t="shared" si="23"/>
        <v>0</v>
      </c>
      <c r="G559" s="180"/>
    </row>
    <row r="560" spans="1:7" s="92" customFormat="1" ht="13.5" customHeight="1" x14ac:dyDescent="0.25">
      <c r="A560" s="155">
        <v>3214</v>
      </c>
      <c r="B560" s="155" t="s">
        <v>269</v>
      </c>
      <c r="C560" s="155"/>
      <c r="D560" s="234"/>
      <c r="E560" s="156">
        <v>6996.3</v>
      </c>
      <c r="F560" s="40">
        <f t="shared" si="23"/>
        <v>0</v>
      </c>
      <c r="G560" s="180"/>
    </row>
    <row r="561" spans="1:7" s="22" customFormat="1" x14ac:dyDescent="0.25">
      <c r="A561" s="74">
        <v>322</v>
      </c>
      <c r="B561" s="72" t="s">
        <v>69</v>
      </c>
      <c r="C561" s="198"/>
      <c r="D561" s="254">
        <v>284000</v>
      </c>
      <c r="E561" s="71">
        <f>SUM(E562:E565)</f>
        <v>242010.11</v>
      </c>
      <c r="F561" s="71">
        <f t="shared" si="23"/>
        <v>85.214827464788726</v>
      </c>
      <c r="G561" s="180"/>
    </row>
    <row r="562" spans="1:7" s="17" customFormat="1" x14ac:dyDescent="0.25">
      <c r="A562" s="155">
        <v>3221</v>
      </c>
      <c r="B562" s="159" t="s">
        <v>70</v>
      </c>
      <c r="C562" s="165"/>
      <c r="D562" s="234"/>
      <c r="E562" s="156">
        <v>45378.34</v>
      </c>
      <c r="F562" s="40">
        <f t="shared" si="23"/>
        <v>0</v>
      </c>
      <c r="G562" s="180"/>
    </row>
    <row r="563" spans="1:7" x14ac:dyDescent="0.25">
      <c r="A563" s="155">
        <v>3223</v>
      </c>
      <c r="B563" s="159" t="s">
        <v>71</v>
      </c>
      <c r="C563" s="59"/>
      <c r="D563" s="234"/>
      <c r="E563" s="156">
        <v>162630.41</v>
      </c>
      <c r="F563" s="40">
        <f t="shared" si="23"/>
        <v>0</v>
      </c>
      <c r="G563" s="45"/>
    </row>
    <row r="564" spans="1:7" x14ac:dyDescent="0.25">
      <c r="A564" s="155">
        <v>3225</v>
      </c>
      <c r="B564" s="159" t="s">
        <v>72</v>
      </c>
      <c r="C564" s="165"/>
      <c r="D564" s="234"/>
      <c r="E564" s="156">
        <v>33368.559999999998</v>
      </c>
      <c r="F564" s="40">
        <f t="shared" si="23"/>
        <v>0</v>
      </c>
      <c r="G564" s="180"/>
    </row>
    <row r="565" spans="1:7" x14ac:dyDescent="0.25">
      <c r="A565" s="155">
        <v>3227</v>
      </c>
      <c r="B565" s="159" t="s">
        <v>270</v>
      </c>
      <c r="C565" s="165"/>
      <c r="D565" s="234"/>
      <c r="E565" s="156">
        <v>632.79999999999995</v>
      </c>
      <c r="F565" s="40">
        <f t="shared" si="23"/>
        <v>0</v>
      </c>
      <c r="G565" s="180"/>
    </row>
    <row r="566" spans="1:7" x14ac:dyDescent="0.25">
      <c r="A566" s="41">
        <v>323</v>
      </c>
      <c r="B566" s="60" t="s">
        <v>73</v>
      </c>
      <c r="C566" s="165"/>
      <c r="D566" s="233">
        <v>68000</v>
      </c>
      <c r="E566" s="40">
        <f>SUM(E567:E573)</f>
        <v>654393.59000000008</v>
      </c>
      <c r="F566" s="40">
        <f t="shared" si="23"/>
        <v>962.3435147058824</v>
      </c>
      <c r="G566" s="180"/>
    </row>
    <row r="567" spans="1:7" x14ac:dyDescent="0.25">
      <c r="A567" s="155">
        <v>3231</v>
      </c>
      <c r="B567" s="159" t="s">
        <v>118</v>
      </c>
      <c r="C567" s="165"/>
      <c r="D567" s="234"/>
      <c r="E567" s="156">
        <v>47992.800000000003</v>
      </c>
      <c r="F567" s="40">
        <f t="shared" si="23"/>
        <v>0</v>
      </c>
      <c r="G567" s="158"/>
    </row>
    <row r="568" spans="1:7" s="23" customFormat="1" x14ac:dyDescent="0.25">
      <c r="A568" s="155">
        <v>3232</v>
      </c>
      <c r="B568" s="159" t="s">
        <v>75</v>
      </c>
      <c r="C568" s="165"/>
      <c r="D568" s="234"/>
      <c r="E568" s="156">
        <v>48100.5</v>
      </c>
      <c r="F568" s="40">
        <f t="shared" si="23"/>
        <v>0</v>
      </c>
      <c r="G568" s="180"/>
    </row>
    <row r="569" spans="1:7" s="23" customFormat="1" x14ac:dyDescent="0.25">
      <c r="A569" s="155">
        <v>3234</v>
      </c>
      <c r="B569" s="159" t="s">
        <v>77</v>
      </c>
      <c r="C569" s="165"/>
      <c r="D569" s="234"/>
      <c r="E569" s="156">
        <v>19508.53</v>
      </c>
      <c r="F569" s="40">
        <f t="shared" si="23"/>
        <v>0</v>
      </c>
      <c r="G569" s="180"/>
    </row>
    <row r="570" spans="1:7" s="23" customFormat="1" x14ac:dyDescent="0.25">
      <c r="A570" s="155">
        <v>3236</v>
      </c>
      <c r="B570" s="159" t="s">
        <v>78</v>
      </c>
      <c r="C570" s="165"/>
      <c r="D570" s="234"/>
      <c r="E570" s="156">
        <v>110</v>
      </c>
      <c r="F570" s="40">
        <f t="shared" si="23"/>
        <v>0</v>
      </c>
      <c r="G570" s="180"/>
    </row>
    <row r="571" spans="1:7" x14ac:dyDescent="0.25">
      <c r="A571" s="155">
        <v>3237</v>
      </c>
      <c r="B571" s="159" t="s">
        <v>79</v>
      </c>
      <c r="C571" s="59"/>
      <c r="D571" s="234"/>
      <c r="E571" s="156">
        <v>384001.03</v>
      </c>
      <c r="F571" s="40">
        <f t="shared" si="23"/>
        <v>0</v>
      </c>
      <c r="G571" s="45"/>
    </row>
    <row r="572" spans="1:7" x14ac:dyDescent="0.25">
      <c r="A572" s="155">
        <v>3238</v>
      </c>
      <c r="B572" s="159" t="s">
        <v>80</v>
      </c>
      <c r="C572" s="165"/>
      <c r="D572" s="234"/>
      <c r="E572" s="156">
        <v>3218.5</v>
      </c>
      <c r="F572" s="40">
        <f t="shared" si="23"/>
        <v>0</v>
      </c>
      <c r="G572" s="45"/>
    </row>
    <row r="573" spans="1:7" x14ac:dyDescent="0.25">
      <c r="A573" s="155">
        <v>3239</v>
      </c>
      <c r="B573" s="159" t="s">
        <v>271</v>
      </c>
      <c r="C573" s="165"/>
      <c r="D573" s="233"/>
      <c r="E573" s="156">
        <v>151462.23000000001</v>
      </c>
      <c r="F573" s="40">
        <f t="shared" si="23"/>
        <v>0</v>
      </c>
      <c r="G573" s="180"/>
    </row>
    <row r="574" spans="1:7" s="25" customFormat="1" x14ac:dyDescent="0.25">
      <c r="A574" s="41">
        <v>34</v>
      </c>
      <c r="B574" s="60" t="s">
        <v>86</v>
      </c>
      <c r="C574" s="165"/>
      <c r="D574" s="233">
        <v>95000</v>
      </c>
      <c r="E574" s="40">
        <f>SUM(E575)</f>
        <v>12396.619999999999</v>
      </c>
      <c r="F574" s="40">
        <f t="shared" si="23"/>
        <v>13.049073684210525</v>
      </c>
      <c r="G574" s="180"/>
    </row>
    <row r="575" spans="1:7" s="25" customFormat="1" x14ac:dyDescent="0.25">
      <c r="A575" s="41">
        <v>343</v>
      </c>
      <c r="B575" s="60" t="s">
        <v>87</v>
      </c>
      <c r="C575" s="165"/>
      <c r="D575" s="233">
        <v>95000</v>
      </c>
      <c r="E575" s="40">
        <f>SUM(E576:E577)</f>
        <v>12396.619999999999</v>
      </c>
      <c r="F575" s="40">
        <f t="shared" si="23"/>
        <v>13.049073684210525</v>
      </c>
      <c r="G575" s="45"/>
    </row>
    <row r="576" spans="1:7" x14ac:dyDescent="0.25">
      <c r="A576" s="155">
        <v>3431</v>
      </c>
      <c r="B576" s="159" t="s">
        <v>88</v>
      </c>
      <c r="C576" s="165"/>
      <c r="D576" s="234"/>
      <c r="E576" s="156">
        <v>9722.73</v>
      </c>
      <c r="F576" s="40">
        <f t="shared" si="23"/>
        <v>0</v>
      </c>
      <c r="G576" s="45"/>
    </row>
    <row r="577" spans="1:7" x14ac:dyDescent="0.25">
      <c r="A577" s="155">
        <v>3433</v>
      </c>
      <c r="B577" s="159" t="s">
        <v>298</v>
      </c>
      <c r="C577" s="165"/>
      <c r="D577" s="233"/>
      <c r="E577" s="44">
        <v>2673.89</v>
      </c>
      <c r="F577" s="40">
        <f t="shared" si="23"/>
        <v>0</v>
      </c>
      <c r="G577" s="45"/>
    </row>
    <row r="578" spans="1:7" s="1" customFormat="1" x14ac:dyDescent="0.25">
      <c r="A578" s="41">
        <v>4</v>
      </c>
      <c r="B578" s="60" t="s">
        <v>7</v>
      </c>
      <c r="C578" s="59"/>
      <c r="D578" s="294">
        <v>0</v>
      </c>
      <c r="E578" s="300">
        <v>15400</v>
      </c>
      <c r="F578" s="40">
        <f t="shared" si="23"/>
        <v>0</v>
      </c>
      <c r="G578" s="45"/>
    </row>
    <row r="579" spans="1:7" s="1" customFormat="1" x14ac:dyDescent="0.25">
      <c r="A579" s="41">
        <v>42</v>
      </c>
      <c r="B579" s="60" t="s">
        <v>117</v>
      </c>
      <c r="C579" s="59"/>
      <c r="D579" s="294">
        <v>0</v>
      </c>
      <c r="E579" s="300">
        <v>15400</v>
      </c>
      <c r="F579" s="40">
        <f t="shared" si="23"/>
        <v>0</v>
      </c>
      <c r="G579" s="45"/>
    </row>
    <row r="580" spans="1:7" s="1" customFormat="1" x14ac:dyDescent="0.25">
      <c r="A580" s="41">
        <v>422</v>
      </c>
      <c r="B580" s="60" t="s">
        <v>101</v>
      </c>
      <c r="C580" s="59"/>
      <c r="D580" s="294"/>
      <c r="E580" s="300">
        <v>15400</v>
      </c>
      <c r="F580" s="40">
        <f t="shared" si="23"/>
        <v>0</v>
      </c>
      <c r="G580" s="45"/>
    </row>
    <row r="581" spans="1:7" s="31" customFormat="1" x14ac:dyDescent="0.25">
      <c r="A581" s="155">
        <v>4227</v>
      </c>
      <c r="B581" s="297" t="s">
        <v>103</v>
      </c>
      <c r="C581" s="165"/>
      <c r="D581" s="294"/>
      <c r="E581" s="299">
        <v>15400</v>
      </c>
      <c r="F581" s="298">
        <f t="shared" si="23"/>
        <v>0</v>
      </c>
      <c r="G581" s="45"/>
    </row>
    <row r="582" spans="1:7" s="19" customFormat="1" x14ac:dyDescent="0.25">
      <c r="A582" s="107"/>
      <c r="B582" s="108" t="s">
        <v>244</v>
      </c>
      <c r="C582" s="193"/>
      <c r="D582" s="113">
        <v>7145000</v>
      </c>
      <c r="E582" s="113">
        <f>SUM(E597+E602+E613+E618+E623+E630+E634+E639+E585)</f>
        <v>775147.8</v>
      </c>
      <c r="F582" s="110">
        <f t="shared" si="23"/>
        <v>10.848814555633311</v>
      </c>
      <c r="G582" s="45"/>
    </row>
    <row r="583" spans="1:7" s="31" customFormat="1" ht="30" x14ac:dyDescent="0.25">
      <c r="A583" s="30" t="s">
        <v>147</v>
      </c>
      <c r="B583" s="363" t="s">
        <v>115</v>
      </c>
      <c r="C583" s="364"/>
      <c r="D583" s="237" t="s">
        <v>400</v>
      </c>
      <c r="E583" s="27" t="s">
        <v>401</v>
      </c>
      <c r="F583" s="30" t="s">
        <v>116</v>
      </c>
      <c r="G583" s="45"/>
    </row>
    <row r="584" spans="1:7" s="31" customFormat="1" x14ac:dyDescent="0.25">
      <c r="A584" s="175">
        <v>1</v>
      </c>
      <c r="B584" s="352">
        <v>2</v>
      </c>
      <c r="C584" s="354"/>
      <c r="D584" s="232">
        <v>4</v>
      </c>
      <c r="E584" s="175">
        <v>5</v>
      </c>
      <c r="F584" s="175">
        <v>6</v>
      </c>
      <c r="G584" s="45"/>
    </row>
    <row r="585" spans="1:7" s="31" customFormat="1" x14ac:dyDescent="0.25">
      <c r="A585" s="281"/>
      <c r="B585" s="343" t="s">
        <v>440</v>
      </c>
      <c r="C585" s="344"/>
      <c r="D585" s="282" t="s">
        <v>422</v>
      </c>
      <c r="E585" s="238">
        <f>SUM(E589)</f>
        <v>148750</v>
      </c>
      <c r="F585" s="303">
        <v>0</v>
      </c>
      <c r="G585" s="45"/>
    </row>
    <row r="586" spans="1:7" s="31" customFormat="1" x14ac:dyDescent="0.25">
      <c r="A586" s="50">
        <v>3</v>
      </c>
      <c r="B586" s="345" t="s">
        <v>420</v>
      </c>
      <c r="C586" s="346"/>
      <c r="D586" s="280" t="s">
        <v>422</v>
      </c>
      <c r="E586" s="318" t="s">
        <v>442</v>
      </c>
      <c r="F586" s="304">
        <v>0</v>
      </c>
      <c r="G586" s="45"/>
    </row>
    <row r="587" spans="1:7" s="31" customFormat="1" x14ac:dyDescent="0.25">
      <c r="A587" s="50">
        <v>37</v>
      </c>
      <c r="B587" s="345" t="s">
        <v>419</v>
      </c>
      <c r="C587" s="346"/>
      <c r="D587" s="280" t="s">
        <v>422</v>
      </c>
      <c r="E587" s="318" t="s">
        <v>442</v>
      </c>
      <c r="F587" s="304">
        <v>0</v>
      </c>
      <c r="G587" s="45"/>
    </row>
    <row r="588" spans="1:7" s="31" customFormat="1" x14ac:dyDescent="0.25">
      <c r="A588" s="183">
        <v>372</v>
      </c>
      <c r="B588" s="341" t="s">
        <v>120</v>
      </c>
      <c r="C588" s="342"/>
      <c r="D588" s="284" t="s">
        <v>422</v>
      </c>
      <c r="E588" s="319" t="s">
        <v>442</v>
      </c>
      <c r="F588" s="305">
        <v>0</v>
      </c>
      <c r="G588" s="45"/>
    </row>
    <row r="589" spans="1:7" s="1" customFormat="1" x14ac:dyDescent="0.25">
      <c r="A589" s="50">
        <v>4</v>
      </c>
      <c r="B589" s="291" t="s">
        <v>7</v>
      </c>
      <c r="C589" s="292"/>
      <c r="D589" s="280" t="s">
        <v>442</v>
      </c>
      <c r="E589" s="233">
        <v>148750</v>
      </c>
      <c r="F589" s="304">
        <v>0</v>
      </c>
      <c r="G589" s="45"/>
    </row>
    <row r="590" spans="1:7" s="1" customFormat="1" x14ac:dyDescent="0.25">
      <c r="A590" s="50">
        <v>42</v>
      </c>
      <c r="B590" s="291" t="s">
        <v>117</v>
      </c>
      <c r="C590" s="292"/>
      <c r="D590" s="280" t="s">
        <v>442</v>
      </c>
      <c r="E590" s="233">
        <v>148750</v>
      </c>
      <c r="F590" s="304">
        <v>0</v>
      </c>
      <c r="G590" s="45"/>
    </row>
    <row r="591" spans="1:7" s="1" customFormat="1" ht="19.5" customHeight="1" x14ac:dyDescent="0.25">
      <c r="A591" s="50">
        <v>421</v>
      </c>
      <c r="B591" s="291" t="s">
        <v>100</v>
      </c>
      <c r="C591" s="292"/>
      <c r="D591" s="280" t="s">
        <v>442</v>
      </c>
      <c r="E591" s="233">
        <v>148750</v>
      </c>
      <c r="F591" s="304">
        <v>0</v>
      </c>
      <c r="G591" s="45"/>
    </row>
    <row r="592" spans="1:7" s="31" customFormat="1" ht="19.5" customHeight="1" x14ac:dyDescent="0.25">
      <c r="A592" s="183">
        <v>4212</v>
      </c>
      <c r="B592" s="301" t="s">
        <v>441</v>
      </c>
      <c r="C592" s="296"/>
      <c r="D592" s="302" t="s">
        <v>442</v>
      </c>
      <c r="E592" s="234">
        <v>148750</v>
      </c>
      <c r="F592" s="305">
        <v>0</v>
      </c>
      <c r="G592" s="45"/>
    </row>
    <row r="593" spans="1:7" s="31" customFormat="1" x14ac:dyDescent="0.25">
      <c r="A593" s="283"/>
      <c r="B593" s="226" t="s">
        <v>421</v>
      </c>
      <c r="C593" s="227"/>
      <c r="D593" s="282" t="s">
        <v>423</v>
      </c>
      <c r="E593" s="303">
        <v>0</v>
      </c>
      <c r="F593" s="303">
        <v>0</v>
      </c>
      <c r="G593" s="45"/>
    </row>
    <row r="594" spans="1:7" s="31" customFormat="1" x14ac:dyDescent="0.25">
      <c r="A594" s="50">
        <v>3</v>
      </c>
      <c r="B594" s="228" t="s">
        <v>6</v>
      </c>
      <c r="C594" s="229"/>
      <c r="D594" s="280" t="s">
        <v>423</v>
      </c>
      <c r="E594" s="317">
        <v>0</v>
      </c>
      <c r="F594" s="317">
        <v>0</v>
      </c>
      <c r="G594" s="45"/>
    </row>
    <row r="595" spans="1:7" s="31" customFormat="1" x14ac:dyDescent="0.25">
      <c r="A595" s="50">
        <v>37</v>
      </c>
      <c r="B595" s="345" t="s">
        <v>419</v>
      </c>
      <c r="C595" s="346"/>
      <c r="D595" s="280" t="s">
        <v>423</v>
      </c>
      <c r="E595" s="317">
        <v>0</v>
      </c>
      <c r="F595" s="317">
        <v>0</v>
      </c>
      <c r="G595" s="45"/>
    </row>
    <row r="596" spans="1:7" s="31" customFormat="1" x14ac:dyDescent="0.25">
      <c r="A596" s="183">
        <v>372</v>
      </c>
      <c r="B596" s="341" t="s">
        <v>120</v>
      </c>
      <c r="C596" s="342"/>
      <c r="D596" s="284" t="s">
        <v>423</v>
      </c>
      <c r="E596" s="317">
        <v>0</v>
      </c>
      <c r="F596" s="317">
        <v>0</v>
      </c>
      <c r="G596" s="45"/>
    </row>
    <row r="597" spans="1:7" x14ac:dyDescent="0.25">
      <c r="A597" s="83"/>
      <c r="B597" s="98" t="s">
        <v>315</v>
      </c>
      <c r="C597" s="194"/>
      <c r="D597" s="257">
        <v>20000</v>
      </c>
      <c r="E597" s="82">
        <f>SUM(E598)</f>
        <v>0</v>
      </c>
      <c r="F597" s="82">
        <f t="shared" si="23"/>
        <v>0</v>
      </c>
      <c r="G597" s="45"/>
    </row>
    <row r="598" spans="1:7" x14ac:dyDescent="0.25">
      <c r="A598" s="41">
        <v>4</v>
      </c>
      <c r="B598" s="60" t="s">
        <v>7</v>
      </c>
      <c r="C598" s="61"/>
      <c r="D598" s="233">
        <v>20000</v>
      </c>
      <c r="E598" s="43">
        <f>E599</f>
        <v>0</v>
      </c>
      <c r="F598" s="40">
        <f t="shared" si="23"/>
        <v>0</v>
      </c>
      <c r="G598" s="45"/>
    </row>
    <row r="599" spans="1:7" s="32" customFormat="1" x14ac:dyDescent="0.25">
      <c r="A599" s="41">
        <v>41</v>
      </c>
      <c r="B599" s="60" t="s">
        <v>288</v>
      </c>
      <c r="C599" s="59"/>
      <c r="D599" s="233">
        <v>20000</v>
      </c>
      <c r="E599" s="40">
        <f>SUM(E600)</f>
        <v>0</v>
      </c>
      <c r="F599" s="40">
        <f t="shared" si="23"/>
        <v>0</v>
      </c>
      <c r="G599" s="45"/>
    </row>
    <row r="600" spans="1:7" x14ac:dyDescent="0.25">
      <c r="A600" s="97">
        <v>411</v>
      </c>
      <c r="B600" s="89" t="s">
        <v>291</v>
      </c>
      <c r="C600" s="90"/>
      <c r="D600" s="253">
        <v>20000</v>
      </c>
      <c r="E600" s="91">
        <v>0</v>
      </c>
      <c r="F600" s="91">
        <f t="shared" si="23"/>
        <v>0</v>
      </c>
      <c r="G600" s="45"/>
    </row>
    <row r="601" spans="1:7" s="92" customFormat="1" ht="15" customHeight="1" x14ac:dyDescent="0.25">
      <c r="A601" s="62">
        <v>4111</v>
      </c>
      <c r="B601" s="356" t="s">
        <v>278</v>
      </c>
      <c r="C601" s="358"/>
      <c r="D601" s="234">
        <v>20000</v>
      </c>
      <c r="E601" s="156">
        <v>0</v>
      </c>
      <c r="F601" s="40">
        <f t="shared" si="23"/>
        <v>0</v>
      </c>
      <c r="G601" s="180"/>
    </row>
    <row r="602" spans="1:7" s="28" customFormat="1" x14ac:dyDescent="0.25">
      <c r="A602" s="114"/>
      <c r="B602" s="115" t="s">
        <v>245</v>
      </c>
      <c r="C602" s="199"/>
      <c r="D602" s="257">
        <v>650000</v>
      </c>
      <c r="E602" s="116">
        <f>SUM(E603)</f>
        <v>626397.80000000005</v>
      </c>
      <c r="F602" s="116">
        <f t="shared" si="23"/>
        <v>96.368892307692306</v>
      </c>
      <c r="G602" s="45"/>
    </row>
    <row r="603" spans="1:7" x14ac:dyDescent="0.25">
      <c r="A603" s="41">
        <v>4</v>
      </c>
      <c r="B603" s="60" t="s">
        <v>7</v>
      </c>
      <c r="C603" s="165"/>
      <c r="D603" s="233">
        <v>650000</v>
      </c>
      <c r="E603" s="40">
        <f>SUM(E604+E610)</f>
        <v>626397.80000000005</v>
      </c>
      <c r="F603" s="40">
        <f t="shared" si="23"/>
        <v>96.368892307692306</v>
      </c>
      <c r="G603" s="45"/>
    </row>
    <row r="604" spans="1:7" x14ac:dyDescent="0.25">
      <c r="A604" s="41">
        <v>42</v>
      </c>
      <c r="B604" s="60" t="s">
        <v>117</v>
      </c>
      <c r="C604" s="59"/>
      <c r="D604" s="233">
        <v>310000</v>
      </c>
      <c r="E604" s="40">
        <f>SUM(E605+E607)</f>
        <v>350186.79000000004</v>
      </c>
      <c r="F604" s="40">
        <f t="shared" si="23"/>
        <v>112.96348064516131</v>
      </c>
      <c r="G604" s="45"/>
    </row>
    <row r="605" spans="1:7" x14ac:dyDescent="0.25">
      <c r="A605" s="41">
        <v>421</v>
      </c>
      <c r="B605" s="60" t="s">
        <v>100</v>
      </c>
      <c r="C605" s="165"/>
      <c r="D605" s="233">
        <v>245000</v>
      </c>
      <c r="E605" s="40">
        <f>SUM(E606)</f>
        <v>209135</v>
      </c>
      <c r="F605" s="40">
        <f t="shared" si="23"/>
        <v>85.361224489795916</v>
      </c>
      <c r="G605" s="45"/>
    </row>
    <row r="606" spans="1:7" x14ac:dyDescent="0.25">
      <c r="A606" s="155">
        <v>4214</v>
      </c>
      <c r="B606" s="159" t="s">
        <v>350</v>
      </c>
      <c r="C606" s="165"/>
      <c r="D606" s="233"/>
      <c r="E606" s="156">
        <v>209135</v>
      </c>
      <c r="F606" s="40">
        <f t="shared" si="23"/>
        <v>0</v>
      </c>
      <c r="G606" s="45"/>
    </row>
    <row r="607" spans="1:7" s="8" customFormat="1" x14ac:dyDescent="0.25">
      <c r="A607" s="41">
        <v>422</v>
      </c>
      <c r="B607" s="60" t="s">
        <v>101</v>
      </c>
      <c r="C607" s="165"/>
      <c r="D607" s="233">
        <v>65000</v>
      </c>
      <c r="E607" s="43">
        <f>SUM(E608:E609)</f>
        <v>141051.79</v>
      </c>
      <c r="F607" s="40">
        <f t="shared" si="23"/>
        <v>217.00275384615387</v>
      </c>
      <c r="G607" s="45"/>
    </row>
    <row r="608" spans="1:7" x14ac:dyDescent="0.25">
      <c r="A608" s="155">
        <v>4221</v>
      </c>
      <c r="B608" s="159" t="s">
        <v>102</v>
      </c>
      <c r="C608" s="59"/>
      <c r="D608" s="234"/>
      <c r="E608" s="44">
        <v>49994.01</v>
      </c>
      <c r="F608" s="40">
        <f t="shared" si="23"/>
        <v>0</v>
      </c>
      <c r="G608" s="45"/>
    </row>
    <row r="609" spans="1:7" x14ac:dyDescent="0.25">
      <c r="A609" s="155">
        <v>4227</v>
      </c>
      <c r="B609" s="159" t="s">
        <v>103</v>
      </c>
      <c r="C609" s="59"/>
      <c r="D609" s="234"/>
      <c r="E609" s="44">
        <v>91057.78</v>
      </c>
      <c r="F609" s="40">
        <f t="shared" si="23"/>
        <v>0</v>
      </c>
      <c r="G609" s="45"/>
    </row>
    <row r="610" spans="1:7" x14ac:dyDescent="0.25">
      <c r="A610" s="41">
        <v>45</v>
      </c>
      <c r="B610" s="60" t="s">
        <v>215</v>
      </c>
      <c r="C610" s="59"/>
      <c r="D610" s="233">
        <v>140000</v>
      </c>
      <c r="E610" s="42">
        <v>276211.01</v>
      </c>
      <c r="F610" s="40">
        <f t="shared" si="23"/>
        <v>197.29357857142858</v>
      </c>
      <c r="G610" s="45"/>
    </row>
    <row r="611" spans="1:7" x14ac:dyDescent="0.25">
      <c r="A611" s="41">
        <v>451</v>
      </c>
      <c r="B611" s="60" t="s">
        <v>105</v>
      </c>
      <c r="C611" s="59"/>
      <c r="D611" s="233">
        <v>140000</v>
      </c>
      <c r="E611" s="42">
        <v>276211.01</v>
      </c>
      <c r="F611" s="40">
        <f t="shared" si="23"/>
        <v>197.29357857142858</v>
      </c>
      <c r="G611" s="45"/>
    </row>
    <row r="612" spans="1:7" x14ac:dyDescent="0.25">
      <c r="A612" s="155">
        <v>4511</v>
      </c>
      <c r="B612" s="159" t="s">
        <v>105</v>
      </c>
      <c r="C612" s="63"/>
      <c r="D612" s="234"/>
      <c r="E612" s="185">
        <v>276211.01</v>
      </c>
      <c r="F612" s="40">
        <f t="shared" si="23"/>
        <v>0</v>
      </c>
      <c r="G612" s="45"/>
    </row>
    <row r="613" spans="1:7" x14ac:dyDescent="0.25">
      <c r="A613" s="200"/>
      <c r="B613" s="101" t="s">
        <v>323</v>
      </c>
      <c r="C613" s="117"/>
      <c r="D613" s="238">
        <v>4990000</v>
      </c>
      <c r="E613" s="82">
        <v>0</v>
      </c>
      <c r="F613" s="82">
        <f t="shared" si="23"/>
        <v>0</v>
      </c>
      <c r="G613" s="45"/>
    </row>
    <row r="614" spans="1:7" x14ac:dyDescent="0.25">
      <c r="A614" s="41">
        <v>4</v>
      </c>
      <c r="B614" s="60" t="s">
        <v>7</v>
      </c>
      <c r="C614" s="63"/>
      <c r="D614" s="258">
        <v>4990000</v>
      </c>
      <c r="E614" s="42">
        <v>0</v>
      </c>
      <c r="F614" s="40">
        <f t="shared" si="23"/>
        <v>0</v>
      </c>
      <c r="G614" s="45"/>
    </row>
    <row r="615" spans="1:7" x14ac:dyDescent="0.25">
      <c r="A615" s="41">
        <v>42</v>
      </c>
      <c r="B615" s="60" t="s">
        <v>117</v>
      </c>
      <c r="C615" s="201"/>
      <c r="D615" s="258">
        <v>4990000</v>
      </c>
      <c r="E615" s="42">
        <v>0</v>
      </c>
      <c r="F615" s="40">
        <f t="shared" si="23"/>
        <v>0</v>
      </c>
      <c r="G615" s="45"/>
    </row>
    <row r="616" spans="1:7" x14ac:dyDescent="0.25">
      <c r="A616" s="41">
        <v>421</v>
      </c>
      <c r="B616" s="60" t="s">
        <v>100</v>
      </c>
      <c r="C616" s="63"/>
      <c r="D616" s="258">
        <v>4990000</v>
      </c>
      <c r="E616" s="42">
        <v>0</v>
      </c>
      <c r="F616" s="40">
        <f t="shared" si="23"/>
        <v>0</v>
      </c>
      <c r="G616" s="45"/>
    </row>
    <row r="617" spans="1:7" x14ac:dyDescent="0.25">
      <c r="A617" s="155">
        <v>4214</v>
      </c>
      <c r="B617" s="159" t="s">
        <v>218</v>
      </c>
      <c r="C617" s="63"/>
      <c r="D617" s="258"/>
      <c r="E617" s="185"/>
      <c r="F617" s="40">
        <f t="shared" si="23"/>
        <v>0</v>
      </c>
      <c r="G617" s="45"/>
    </row>
    <row r="618" spans="1:7" x14ac:dyDescent="0.25">
      <c r="A618" s="83"/>
      <c r="B618" s="98" t="s">
        <v>324</v>
      </c>
      <c r="C618" s="194"/>
      <c r="D618" s="238">
        <v>1000000</v>
      </c>
      <c r="E618" s="82">
        <v>0</v>
      </c>
      <c r="F618" s="82">
        <f t="shared" si="23"/>
        <v>0</v>
      </c>
      <c r="G618" s="45"/>
    </row>
    <row r="619" spans="1:7" ht="15" customHeight="1" x14ac:dyDescent="0.25">
      <c r="A619" s="66">
        <v>4</v>
      </c>
      <c r="B619" s="65" t="s">
        <v>7</v>
      </c>
      <c r="C619" s="59"/>
      <c r="D619" s="258">
        <v>1000000</v>
      </c>
      <c r="E619" s="40">
        <v>0</v>
      </c>
      <c r="F619" s="40">
        <f t="shared" si="23"/>
        <v>0</v>
      </c>
      <c r="G619" s="45"/>
    </row>
    <row r="620" spans="1:7" s="31" customFormat="1" ht="15" customHeight="1" x14ac:dyDescent="0.25">
      <c r="A620" s="66">
        <v>42</v>
      </c>
      <c r="B620" s="64" t="s">
        <v>117</v>
      </c>
      <c r="C620" s="165"/>
      <c r="D620" s="233">
        <v>1000000</v>
      </c>
      <c r="E620" s="40">
        <v>0</v>
      </c>
      <c r="F620" s="40">
        <f t="shared" si="23"/>
        <v>0</v>
      </c>
      <c r="G620" s="45"/>
    </row>
    <row r="621" spans="1:7" s="1" customFormat="1" ht="15" customHeight="1" x14ac:dyDescent="0.25">
      <c r="A621" s="66">
        <v>421</v>
      </c>
      <c r="B621" s="64" t="s">
        <v>100</v>
      </c>
      <c r="C621" s="165"/>
      <c r="D621" s="233">
        <v>1000000</v>
      </c>
      <c r="E621" s="40">
        <v>0</v>
      </c>
      <c r="F621" s="40">
        <f t="shared" si="23"/>
        <v>0</v>
      </c>
      <c r="G621" s="45"/>
    </row>
    <row r="622" spans="1:7" s="1" customFormat="1" ht="15" customHeight="1" x14ac:dyDescent="0.25">
      <c r="A622" s="162">
        <v>4214</v>
      </c>
      <c r="B622" s="202" t="s">
        <v>218</v>
      </c>
      <c r="C622" s="165"/>
      <c r="D622" s="233"/>
      <c r="E622" s="40">
        <v>0</v>
      </c>
      <c r="F622" s="40">
        <f t="shared" si="23"/>
        <v>0</v>
      </c>
      <c r="G622" s="45"/>
    </row>
    <row r="623" spans="1:7" s="1" customFormat="1" ht="15" customHeight="1" x14ac:dyDescent="0.25">
      <c r="A623" s="118"/>
      <c r="B623" s="98" t="s">
        <v>305</v>
      </c>
      <c r="C623" s="99"/>
      <c r="D623" s="238">
        <v>170000</v>
      </c>
      <c r="E623" s="82">
        <v>0</v>
      </c>
      <c r="F623" s="82">
        <f t="shared" si="23"/>
        <v>0</v>
      </c>
      <c r="G623" s="94"/>
    </row>
    <row r="624" spans="1:7" s="1" customFormat="1" ht="15" customHeight="1" x14ac:dyDescent="0.25">
      <c r="A624" s="67">
        <v>4</v>
      </c>
      <c r="B624" s="64" t="s">
        <v>325</v>
      </c>
      <c r="C624" s="59"/>
      <c r="D624" s="233">
        <v>170000</v>
      </c>
      <c r="E624" s="40">
        <v>0</v>
      </c>
      <c r="F624" s="40">
        <f t="shared" si="23"/>
        <v>0</v>
      </c>
      <c r="G624" s="94"/>
    </row>
    <row r="625" spans="1:7" s="1" customFormat="1" ht="15" customHeight="1" x14ac:dyDescent="0.25">
      <c r="A625" s="67">
        <v>42</v>
      </c>
      <c r="B625" s="64" t="s">
        <v>117</v>
      </c>
      <c r="C625" s="59"/>
      <c r="D625" s="233">
        <v>170000</v>
      </c>
      <c r="E625" s="40">
        <v>0</v>
      </c>
      <c r="F625" s="40">
        <f t="shared" ref="F625:F688" si="24">IF(D625,E625/D625*100,0)</f>
        <v>0</v>
      </c>
      <c r="G625" s="94"/>
    </row>
    <row r="626" spans="1:7" s="1" customFormat="1" ht="15" customHeight="1" x14ac:dyDescent="0.25">
      <c r="A626" s="67">
        <v>421</v>
      </c>
      <c r="B626" s="68" t="s">
        <v>100</v>
      </c>
      <c r="C626" s="59"/>
      <c r="D626" s="233">
        <v>170000</v>
      </c>
      <c r="E626" s="40">
        <v>0</v>
      </c>
      <c r="F626" s="40">
        <f t="shared" si="24"/>
        <v>0</v>
      </c>
      <c r="G626" s="94"/>
    </row>
    <row r="627" spans="1:7" s="1" customFormat="1" ht="30" customHeight="1" x14ac:dyDescent="0.25">
      <c r="A627" s="30" t="s">
        <v>147</v>
      </c>
      <c r="B627" s="363" t="s">
        <v>115</v>
      </c>
      <c r="C627" s="364"/>
      <c r="D627" s="237" t="s">
        <v>400</v>
      </c>
      <c r="E627" s="27" t="s">
        <v>401</v>
      </c>
      <c r="F627" s="30" t="s">
        <v>116</v>
      </c>
      <c r="G627" s="94"/>
    </row>
    <row r="628" spans="1:7" s="1" customFormat="1" ht="15" customHeight="1" x14ac:dyDescent="0.25">
      <c r="A628" s="175">
        <v>1</v>
      </c>
      <c r="B628" s="352">
        <v>2</v>
      </c>
      <c r="C628" s="354"/>
      <c r="D628" s="232">
        <v>4</v>
      </c>
      <c r="E628" s="175">
        <v>5</v>
      </c>
      <c r="F628" s="175">
        <v>6</v>
      </c>
      <c r="G628" s="94"/>
    </row>
    <row r="629" spans="1:7" s="1" customFormat="1" ht="15" customHeight="1" x14ac:dyDescent="0.25">
      <c r="A629" s="69">
        <v>4214</v>
      </c>
      <c r="B629" s="202" t="s">
        <v>218</v>
      </c>
      <c r="C629" s="59"/>
      <c r="D629" s="233"/>
      <c r="E629" s="156"/>
      <c r="F629" s="40">
        <f t="shared" si="24"/>
        <v>0</v>
      </c>
      <c r="G629" s="94"/>
    </row>
    <row r="630" spans="1:7" s="1" customFormat="1" ht="15" customHeight="1" x14ac:dyDescent="0.25">
      <c r="A630" s="118"/>
      <c r="B630" s="98" t="s">
        <v>292</v>
      </c>
      <c r="C630" s="99"/>
      <c r="D630" s="238">
        <v>100000</v>
      </c>
      <c r="E630" s="82">
        <v>0</v>
      </c>
      <c r="F630" s="82">
        <f t="shared" si="24"/>
        <v>0</v>
      </c>
      <c r="G630" s="94"/>
    </row>
    <row r="631" spans="1:7" s="1" customFormat="1" ht="15" customHeight="1" x14ac:dyDescent="0.25">
      <c r="A631" s="67">
        <v>4</v>
      </c>
      <c r="B631" s="64" t="s">
        <v>7</v>
      </c>
      <c r="C631" s="59"/>
      <c r="D631" s="233">
        <v>100000</v>
      </c>
      <c r="E631" s="40">
        <v>0</v>
      </c>
      <c r="F631" s="40">
        <f t="shared" si="24"/>
        <v>0</v>
      </c>
      <c r="G631" s="94"/>
    </row>
    <row r="632" spans="1:7" s="1" customFormat="1" ht="15" customHeight="1" x14ac:dyDescent="0.25">
      <c r="A632" s="67">
        <v>42</v>
      </c>
      <c r="B632" s="64" t="s">
        <v>117</v>
      </c>
      <c r="C632" s="59"/>
      <c r="D632" s="233">
        <v>100000</v>
      </c>
      <c r="E632" s="40">
        <v>0</v>
      </c>
      <c r="F632" s="40">
        <f t="shared" si="24"/>
        <v>0</v>
      </c>
      <c r="G632" s="94"/>
    </row>
    <row r="633" spans="1:7" s="1" customFormat="1" ht="15" customHeight="1" x14ac:dyDescent="0.25">
      <c r="A633" s="67">
        <v>426</v>
      </c>
      <c r="B633" s="64" t="s">
        <v>293</v>
      </c>
      <c r="C633" s="59"/>
      <c r="D633" s="233">
        <v>100000</v>
      </c>
      <c r="E633" s="40">
        <v>0</v>
      </c>
      <c r="F633" s="40">
        <f t="shared" si="24"/>
        <v>0</v>
      </c>
      <c r="G633" s="94"/>
    </row>
    <row r="634" spans="1:7" s="1" customFormat="1" ht="15" customHeight="1" x14ac:dyDescent="0.25">
      <c r="A634" s="119"/>
      <c r="B634" s="98" t="s">
        <v>326</v>
      </c>
      <c r="C634" s="99"/>
      <c r="D634" s="238">
        <v>0</v>
      </c>
      <c r="E634" s="82">
        <f>SUM(E635)</f>
        <v>0</v>
      </c>
      <c r="F634" s="82">
        <f t="shared" si="24"/>
        <v>0</v>
      </c>
      <c r="G634" s="94"/>
    </row>
    <row r="635" spans="1:7" s="1" customFormat="1" ht="15" customHeight="1" x14ac:dyDescent="0.25">
      <c r="A635" s="67">
        <v>5</v>
      </c>
      <c r="B635" s="64" t="s">
        <v>327</v>
      </c>
      <c r="C635" s="59"/>
      <c r="D635" s="233">
        <v>0</v>
      </c>
      <c r="E635" s="40">
        <f>SUM(E636)</f>
        <v>0</v>
      </c>
      <c r="F635" s="40">
        <f t="shared" si="24"/>
        <v>0</v>
      </c>
      <c r="G635" s="94"/>
    </row>
    <row r="636" spans="1:7" s="1" customFormat="1" ht="15" customHeight="1" x14ac:dyDescent="0.25">
      <c r="A636" s="67">
        <v>53</v>
      </c>
      <c r="B636" s="64" t="s">
        <v>311</v>
      </c>
      <c r="C636" s="59"/>
      <c r="D636" s="233">
        <v>0</v>
      </c>
      <c r="E636" s="40">
        <f>SUM(E637)</f>
        <v>0</v>
      </c>
      <c r="F636" s="40">
        <f t="shared" si="24"/>
        <v>0</v>
      </c>
      <c r="G636" s="94"/>
    </row>
    <row r="637" spans="1:7" s="1" customFormat="1" ht="15" customHeight="1" x14ac:dyDescent="0.25">
      <c r="A637" s="67">
        <v>532</v>
      </c>
      <c r="B637" s="64" t="s">
        <v>328</v>
      </c>
      <c r="C637" s="59"/>
      <c r="D637" s="233">
        <v>0</v>
      </c>
      <c r="E637" s="40">
        <f>SUM(E638)</f>
        <v>0</v>
      </c>
      <c r="F637" s="40">
        <f t="shared" si="24"/>
        <v>0</v>
      </c>
      <c r="G637" s="94"/>
    </row>
    <row r="638" spans="1:7" s="1" customFormat="1" ht="15" customHeight="1" x14ac:dyDescent="0.25">
      <c r="A638" s="69">
        <v>5321</v>
      </c>
      <c r="B638" s="202" t="s">
        <v>328</v>
      </c>
      <c r="C638" s="59"/>
      <c r="D638" s="233"/>
      <c r="E638" s="156"/>
      <c r="F638" s="40">
        <f t="shared" si="24"/>
        <v>0</v>
      </c>
      <c r="G638" s="94"/>
    </row>
    <row r="639" spans="1:7" s="1" customFormat="1" ht="15" customHeight="1" x14ac:dyDescent="0.25">
      <c r="A639" s="120"/>
      <c r="B639" s="98" t="s">
        <v>329</v>
      </c>
      <c r="C639" s="99"/>
      <c r="D639" s="238">
        <v>0</v>
      </c>
      <c r="E639" s="82">
        <v>0</v>
      </c>
      <c r="F639" s="82">
        <f t="shared" si="24"/>
        <v>0</v>
      </c>
      <c r="G639" s="94"/>
    </row>
    <row r="640" spans="1:7" s="1" customFormat="1" ht="18.75" customHeight="1" x14ac:dyDescent="0.25">
      <c r="A640" s="67">
        <v>3</v>
      </c>
      <c r="B640" s="64" t="s">
        <v>6</v>
      </c>
      <c r="C640" s="59"/>
      <c r="D640" s="233">
        <v>0</v>
      </c>
      <c r="E640" s="40">
        <v>0</v>
      </c>
      <c r="F640" s="40">
        <f t="shared" si="24"/>
        <v>0</v>
      </c>
      <c r="G640" s="94"/>
    </row>
    <row r="641" spans="1:7" s="1" customFormat="1" ht="18.75" customHeight="1" x14ac:dyDescent="0.25">
      <c r="A641" s="67">
        <v>38</v>
      </c>
      <c r="B641" s="64" t="s">
        <v>96</v>
      </c>
      <c r="C641" s="59"/>
      <c r="D641" s="233">
        <v>0</v>
      </c>
      <c r="E641" s="40">
        <v>0</v>
      </c>
      <c r="F641" s="40">
        <f t="shared" si="24"/>
        <v>0</v>
      </c>
      <c r="G641" s="94"/>
    </row>
    <row r="642" spans="1:7" x14ac:dyDescent="0.25">
      <c r="A642" s="67">
        <v>386</v>
      </c>
      <c r="B642" s="64" t="s">
        <v>212</v>
      </c>
      <c r="C642" s="59"/>
      <c r="D642" s="233">
        <v>0</v>
      </c>
      <c r="E642" s="40">
        <v>0</v>
      </c>
      <c r="F642" s="40">
        <f t="shared" si="24"/>
        <v>0</v>
      </c>
      <c r="G642" s="94"/>
    </row>
    <row r="643" spans="1:7" x14ac:dyDescent="0.25">
      <c r="A643" s="167"/>
      <c r="B643" s="171" t="s">
        <v>150</v>
      </c>
      <c r="C643" s="191"/>
      <c r="D643" s="259">
        <v>5625000</v>
      </c>
      <c r="E643" s="172">
        <f>SUM(E649+E661+E669+E675+E704+E721)</f>
        <v>2173918.02</v>
      </c>
      <c r="F643" s="168">
        <f t="shared" si="24"/>
        <v>38.647431466666667</v>
      </c>
      <c r="G643" s="45"/>
    </row>
    <row r="644" spans="1:7" s="31" customFormat="1" x14ac:dyDescent="0.25">
      <c r="A644" s="104"/>
      <c r="B644" s="105" t="s">
        <v>151</v>
      </c>
      <c r="C644" s="192"/>
      <c r="D644" s="251">
        <f>SUM(D645:D648)</f>
        <v>4291000</v>
      </c>
      <c r="E644" s="106">
        <f>SUM(E649+E661+E669)</f>
        <v>824430.35</v>
      </c>
      <c r="F644" s="106">
        <f>IF(D644,E644/D644*100,0)</f>
        <v>19.213012118387322</v>
      </c>
      <c r="G644" s="45"/>
    </row>
    <row r="645" spans="1:7" x14ac:dyDescent="0.25">
      <c r="A645" s="52" t="s">
        <v>163</v>
      </c>
      <c r="B645" s="60" t="s">
        <v>162</v>
      </c>
      <c r="C645" s="165"/>
      <c r="D645" s="233">
        <v>1015000</v>
      </c>
      <c r="E645" s="40">
        <v>824430.35</v>
      </c>
      <c r="F645" s="40">
        <f t="shared" si="24"/>
        <v>81.224665024630539</v>
      </c>
      <c r="G645" s="45"/>
    </row>
    <row r="646" spans="1:7" s="2" customFormat="1" x14ac:dyDescent="0.25">
      <c r="A646" s="52" t="s">
        <v>166</v>
      </c>
      <c r="B646" s="60" t="s">
        <v>167</v>
      </c>
      <c r="C646" s="165"/>
      <c r="D646" s="233">
        <v>500000</v>
      </c>
      <c r="E646" s="40">
        <v>0</v>
      </c>
      <c r="F646" s="40">
        <f t="shared" si="24"/>
        <v>0</v>
      </c>
      <c r="G646" s="180"/>
    </row>
    <row r="647" spans="1:7" s="2" customFormat="1" x14ac:dyDescent="0.25">
      <c r="A647" s="52" t="s">
        <v>228</v>
      </c>
      <c r="B647" s="60" t="s">
        <v>360</v>
      </c>
      <c r="C647" s="165"/>
      <c r="D647" s="233">
        <v>0</v>
      </c>
      <c r="E647" s="40">
        <v>0</v>
      </c>
      <c r="F647" s="40">
        <f t="shared" si="24"/>
        <v>0</v>
      </c>
      <c r="G647" s="77"/>
    </row>
    <row r="648" spans="1:7" s="2" customFormat="1" x14ac:dyDescent="0.25">
      <c r="A648" s="52" t="s">
        <v>230</v>
      </c>
      <c r="B648" s="60" t="s">
        <v>231</v>
      </c>
      <c r="C648" s="163"/>
      <c r="D648" s="233">
        <v>2776000</v>
      </c>
      <c r="E648" s="71">
        <v>0</v>
      </c>
      <c r="F648" s="40">
        <f t="shared" si="24"/>
        <v>0</v>
      </c>
      <c r="G648" s="45"/>
    </row>
    <row r="649" spans="1:7" s="2" customFormat="1" x14ac:dyDescent="0.25">
      <c r="A649" s="107"/>
      <c r="B649" s="108" t="s">
        <v>330</v>
      </c>
      <c r="C649" s="203"/>
      <c r="D649" s="113">
        <v>3991000</v>
      </c>
      <c r="E649" s="130">
        <f>SUM(E650)</f>
        <v>612880.35</v>
      </c>
      <c r="F649" s="110">
        <f t="shared" si="24"/>
        <v>15.356561012277625</v>
      </c>
      <c r="G649" s="45"/>
    </row>
    <row r="650" spans="1:7" s="2" customFormat="1" x14ac:dyDescent="0.25">
      <c r="A650" s="83"/>
      <c r="B650" s="98" t="s">
        <v>331</v>
      </c>
      <c r="C650" s="204"/>
      <c r="D650" s="257">
        <v>3991000</v>
      </c>
      <c r="E650" s="116">
        <v>612880.35</v>
      </c>
      <c r="F650" s="82">
        <f t="shared" si="24"/>
        <v>15.356561012277625</v>
      </c>
      <c r="G650" s="45"/>
    </row>
    <row r="651" spans="1:7" s="1" customFormat="1" x14ac:dyDescent="0.25">
      <c r="A651" s="41">
        <v>3</v>
      </c>
      <c r="B651" s="60" t="s">
        <v>6</v>
      </c>
      <c r="C651" s="163"/>
      <c r="D651" s="254">
        <v>635000</v>
      </c>
      <c r="E651" s="71">
        <v>612880.35</v>
      </c>
      <c r="F651" s="40">
        <f t="shared" si="24"/>
        <v>96.516590551181096</v>
      </c>
      <c r="G651" s="45"/>
    </row>
    <row r="652" spans="1:7" x14ac:dyDescent="0.25">
      <c r="A652" s="41">
        <v>36</v>
      </c>
      <c r="B652" s="60" t="s">
        <v>119</v>
      </c>
      <c r="C652" s="165"/>
      <c r="D652" s="233">
        <v>635000</v>
      </c>
      <c r="E652" s="40">
        <v>612880.35</v>
      </c>
      <c r="F652" s="40">
        <f t="shared" si="24"/>
        <v>96.516590551181096</v>
      </c>
      <c r="G652" s="45"/>
    </row>
    <row r="653" spans="1:7" s="31" customFormat="1" x14ac:dyDescent="0.25">
      <c r="A653" s="41">
        <v>366</v>
      </c>
      <c r="B653" s="60" t="s">
        <v>149</v>
      </c>
      <c r="C653" s="59"/>
      <c r="D653" s="233">
        <v>635000</v>
      </c>
      <c r="E653" s="40">
        <v>612880.35</v>
      </c>
      <c r="F653" s="40">
        <f t="shared" si="24"/>
        <v>96.516590551181096</v>
      </c>
      <c r="G653" s="45"/>
    </row>
    <row r="654" spans="1:7" s="31" customFormat="1" x14ac:dyDescent="0.25">
      <c r="A654" s="155">
        <v>3661</v>
      </c>
      <c r="B654" s="159" t="s">
        <v>148</v>
      </c>
      <c r="C654" s="59"/>
      <c r="D654" s="234"/>
      <c r="E654" s="156">
        <v>612880.35</v>
      </c>
      <c r="F654" s="40">
        <f t="shared" si="24"/>
        <v>0</v>
      </c>
      <c r="G654" s="45"/>
    </row>
    <row r="655" spans="1:7" s="31" customFormat="1" x14ac:dyDescent="0.25">
      <c r="A655" s="41">
        <v>37</v>
      </c>
      <c r="B655" s="72" t="s">
        <v>332</v>
      </c>
      <c r="C655" s="59"/>
      <c r="D655" s="233">
        <v>150000</v>
      </c>
      <c r="E655" s="40">
        <v>0</v>
      </c>
      <c r="F655" s="40">
        <f t="shared" si="24"/>
        <v>0</v>
      </c>
      <c r="G655" s="45"/>
    </row>
    <row r="656" spans="1:7" s="31" customFormat="1" x14ac:dyDescent="0.25">
      <c r="A656" s="41">
        <v>372</v>
      </c>
      <c r="B656" s="72" t="s">
        <v>333</v>
      </c>
      <c r="C656" s="59"/>
      <c r="D656" s="233">
        <v>150000</v>
      </c>
      <c r="E656" s="40">
        <v>0</v>
      </c>
      <c r="F656" s="40">
        <f t="shared" si="24"/>
        <v>0</v>
      </c>
      <c r="G656" s="45"/>
    </row>
    <row r="657" spans="1:7" s="31" customFormat="1" x14ac:dyDescent="0.25">
      <c r="A657" s="41">
        <v>4</v>
      </c>
      <c r="B657" s="72" t="s">
        <v>7</v>
      </c>
      <c r="C657" s="59"/>
      <c r="D657" s="233"/>
      <c r="E657" s="40">
        <v>0</v>
      </c>
      <c r="F657" s="40">
        <f t="shared" si="24"/>
        <v>0</v>
      </c>
      <c r="G657" s="45"/>
    </row>
    <row r="658" spans="1:7" x14ac:dyDescent="0.25">
      <c r="A658" s="41">
        <v>421</v>
      </c>
      <c r="B658" s="72" t="s">
        <v>334</v>
      </c>
      <c r="C658" s="59"/>
      <c r="D658" s="233">
        <v>3206000</v>
      </c>
      <c r="E658" s="40">
        <v>0</v>
      </c>
      <c r="F658" s="40">
        <f t="shared" si="24"/>
        <v>0</v>
      </c>
      <c r="G658" s="45"/>
    </row>
    <row r="659" spans="1:7" s="31" customFormat="1" ht="30" x14ac:dyDescent="0.25">
      <c r="A659" s="30" t="s">
        <v>147</v>
      </c>
      <c r="B659" s="363" t="s">
        <v>115</v>
      </c>
      <c r="C659" s="364"/>
      <c r="D659" s="237" t="s">
        <v>400</v>
      </c>
      <c r="E659" s="27" t="s">
        <v>401</v>
      </c>
      <c r="F659" s="30" t="s">
        <v>116</v>
      </c>
      <c r="G659" s="45"/>
    </row>
    <row r="660" spans="1:7" s="31" customFormat="1" x14ac:dyDescent="0.25">
      <c r="A660" s="175">
        <v>1</v>
      </c>
      <c r="B660" s="352">
        <v>2</v>
      </c>
      <c r="C660" s="354"/>
      <c r="D660" s="232">
        <v>4</v>
      </c>
      <c r="E660" s="175">
        <v>5</v>
      </c>
      <c r="F660" s="175">
        <v>6</v>
      </c>
      <c r="G660" s="45"/>
    </row>
    <row r="661" spans="1:7" x14ac:dyDescent="0.25">
      <c r="A661" s="205"/>
      <c r="B661" s="136" t="s">
        <v>246</v>
      </c>
      <c r="C661" s="109"/>
      <c r="D661" s="252">
        <v>150000</v>
      </c>
      <c r="E661" s="110">
        <f>SUM(E662)</f>
        <v>128050</v>
      </c>
      <c r="F661" s="110">
        <f t="shared" si="24"/>
        <v>85.366666666666674</v>
      </c>
      <c r="G661" s="45"/>
    </row>
    <row r="662" spans="1:7" s="7" customFormat="1" x14ac:dyDescent="0.25">
      <c r="A662" s="206"/>
      <c r="B662" s="98" t="s">
        <v>247</v>
      </c>
      <c r="C662" s="99"/>
      <c r="D662" s="238">
        <v>150000</v>
      </c>
      <c r="E662" s="82">
        <f>SUM(E663)</f>
        <v>128050</v>
      </c>
      <c r="F662" s="82">
        <f t="shared" si="24"/>
        <v>85.366666666666674</v>
      </c>
      <c r="G662" s="45"/>
    </row>
    <row r="663" spans="1:7" x14ac:dyDescent="0.25">
      <c r="A663" s="41">
        <v>3</v>
      </c>
      <c r="B663" s="60" t="s">
        <v>6</v>
      </c>
      <c r="C663" s="165"/>
      <c r="D663" s="233">
        <v>150000</v>
      </c>
      <c r="E663" s="40">
        <f>SUM(E664+E667)</f>
        <v>128050</v>
      </c>
      <c r="F663" s="40">
        <f t="shared" si="24"/>
        <v>85.366666666666674</v>
      </c>
      <c r="G663" s="45"/>
    </row>
    <row r="664" spans="1:7" x14ac:dyDescent="0.25">
      <c r="A664" s="41">
        <v>36</v>
      </c>
      <c r="B664" s="60" t="s">
        <v>119</v>
      </c>
      <c r="C664" s="165"/>
      <c r="D664" s="233">
        <v>150000</v>
      </c>
      <c r="E664" s="40">
        <v>0</v>
      </c>
      <c r="F664" s="40">
        <f t="shared" si="24"/>
        <v>0</v>
      </c>
      <c r="G664" s="45"/>
    </row>
    <row r="665" spans="1:7" s="1" customFormat="1" x14ac:dyDescent="0.25">
      <c r="A665" s="41">
        <v>363</v>
      </c>
      <c r="B665" s="60" t="s">
        <v>90</v>
      </c>
      <c r="C665" s="165"/>
      <c r="D665" s="233">
        <v>150000</v>
      </c>
      <c r="E665" s="40">
        <v>0</v>
      </c>
      <c r="F665" s="40">
        <f t="shared" si="24"/>
        <v>0</v>
      </c>
      <c r="G665" s="45"/>
    </row>
    <row r="666" spans="1:7" s="31" customFormat="1" x14ac:dyDescent="0.25">
      <c r="A666" s="155">
        <v>3632</v>
      </c>
      <c r="B666" s="159" t="s">
        <v>335</v>
      </c>
      <c r="C666" s="165"/>
      <c r="D666" s="233"/>
      <c r="E666" s="156">
        <v>0</v>
      </c>
      <c r="F666" s="40">
        <f t="shared" si="24"/>
        <v>0</v>
      </c>
      <c r="G666" s="45"/>
    </row>
    <row r="667" spans="1:7" x14ac:dyDescent="0.25">
      <c r="A667" s="41">
        <v>366</v>
      </c>
      <c r="B667" s="60" t="s">
        <v>336</v>
      </c>
      <c r="C667" s="59"/>
      <c r="D667" s="233"/>
      <c r="E667" s="40">
        <v>128050</v>
      </c>
      <c r="F667" s="40">
        <f t="shared" si="24"/>
        <v>0</v>
      </c>
      <c r="G667" s="45"/>
    </row>
    <row r="668" spans="1:7" x14ac:dyDescent="0.25">
      <c r="A668" s="155">
        <v>3661</v>
      </c>
      <c r="B668" s="159" t="s">
        <v>302</v>
      </c>
      <c r="C668" s="165"/>
      <c r="D668" s="233"/>
      <c r="E668" s="156">
        <v>128050</v>
      </c>
      <c r="F668" s="40">
        <f t="shared" si="24"/>
        <v>0</v>
      </c>
      <c r="G668" s="45"/>
    </row>
    <row r="669" spans="1:7" x14ac:dyDescent="0.25">
      <c r="A669" s="205"/>
      <c r="B669" s="108" t="s">
        <v>249</v>
      </c>
      <c r="C669" s="193"/>
      <c r="D669" s="252">
        <f>SUM(D670)</f>
        <v>150000</v>
      </c>
      <c r="E669" s="110">
        <f>SUM(E670)</f>
        <v>83500</v>
      </c>
      <c r="F669" s="110">
        <f t="shared" si="24"/>
        <v>55.666666666666664</v>
      </c>
      <c r="G669" s="45"/>
    </row>
    <row r="670" spans="1:7" x14ac:dyDescent="0.25">
      <c r="A670" s="83"/>
      <c r="B670" s="98" t="s">
        <v>248</v>
      </c>
      <c r="C670" s="194"/>
      <c r="D670" s="238">
        <v>150000</v>
      </c>
      <c r="E670" s="82">
        <f>SUM(E671)</f>
        <v>83500</v>
      </c>
      <c r="F670" s="82">
        <f t="shared" si="24"/>
        <v>55.666666666666664</v>
      </c>
      <c r="G670" s="45"/>
    </row>
    <row r="671" spans="1:7" x14ac:dyDescent="0.25">
      <c r="A671" s="41">
        <v>5</v>
      </c>
      <c r="B671" s="60" t="s">
        <v>10</v>
      </c>
      <c r="C671" s="165"/>
      <c r="D671" s="233">
        <v>150000</v>
      </c>
      <c r="E671" s="40">
        <f>SUM(E672)</f>
        <v>83500</v>
      </c>
      <c r="F671" s="40">
        <f t="shared" si="24"/>
        <v>55.666666666666664</v>
      </c>
      <c r="G671" s="45"/>
    </row>
    <row r="672" spans="1:7" x14ac:dyDescent="0.25">
      <c r="A672" s="41">
        <v>51</v>
      </c>
      <c r="B672" s="60" t="s">
        <v>234</v>
      </c>
      <c r="C672" s="165"/>
      <c r="D672" s="233">
        <v>150000</v>
      </c>
      <c r="E672" s="40">
        <f t="shared" ref="E672" si="25">E673</f>
        <v>83500</v>
      </c>
      <c r="F672" s="40">
        <f t="shared" si="24"/>
        <v>55.666666666666664</v>
      </c>
      <c r="G672" s="45"/>
    </row>
    <row r="673" spans="1:7" x14ac:dyDescent="0.25">
      <c r="A673" s="41">
        <v>512</v>
      </c>
      <c r="B673" s="60" t="s">
        <v>250</v>
      </c>
      <c r="C673" s="59"/>
      <c r="D673" s="233">
        <v>150000</v>
      </c>
      <c r="E673" s="40">
        <f>E674</f>
        <v>83500</v>
      </c>
      <c r="F673" s="40">
        <f t="shared" si="24"/>
        <v>55.666666666666664</v>
      </c>
      <c r="G673" s="45"/>
    </row>
    <row r="674" spans="1:7" x14ac:dyDescent="0.25">
      <c r="A674" s="155">
        <v>5121</v>
      </c>
      <c r="B674" s="159" t="s">
        <v>337</v>
      </c>
      <c r="C674" s="59"/>
      <c r="D674" s="233"/>
      <c r="E674" s="156">
        <v>83500</v>
      </c>
      <c r="F674" s="40">
        <f t="shared" si="24"/>
        <v>0</v>
      </c>
      <c r="G674" s="158"/>
    </row>
    <row r="675" spans="1:7" s="1" customFormat="1" ht="18.75" customHeight="1" x14ac:dyDescent="0.25">
      <c r="A675" s="104"/>
      <c r="B675" s="105" t="s">
        <v>152</v>
      </c>
      <c r="C675" s="192"/>
      <c r="D675" s="251">
        <f>SUM(D676:D677)</f>
        <v>654000</v>
      </c>
      <c r="E675" s="106">
        <f>SUM(E676:E677)</f>
        <v>714474.89</v>
      </c>
      <c r="F675" s="106">
        <f t="shared" si="24"/>
        <v>109.2469250764526</v>
      </c>
      <c r="G675" s="158"/>
    </row>
    <row r="676" spans="1:7" s="1" customFormat="1" ht="16.5" customHeight="1" x14ac:dyDescent="0.25">
      <c r="A676" s="52" t="s">
        <v>163</v>
      </c>
      <c r="B676" s="60" t="s">
        <v>162</v>
      </c>
      <c r="C676" s="59"/>
      <c r="D676" s="233">
        <v>434000</v>
      </c>
      <c r="E676" s="40">
        <v>644974.89</v>
      </c>
      <c r="F676" s="40">
        <f t="shared" si="24"/>
        <v>148.6117258064516</v>
      </c>
      <c r="G676" s="94"/>
    </row>
    <row r="677" spans="1:7" s="7" customFormat="1" x14ac:dyDescent="0.25">
      <c r="A677" s="52" t="s">
        <v>166</v>
      </c>
      <c r="B677" s="60" t="s">
        <v>167</v>
      </c>
      <c r="C677" s="59"/>
      <c r="D677" s="233">
        <v>220000</v>
      </c>
      <c r="E677" s="40">
        <v>69500</v>
      </c>
      <c r="F677" s="40">
        <f t="shared" si="24"/>
        <v>31.590909090909093</v>
      </c>
      <c r="G677" s="93"/>
    </row>
    <row r="678" spans="1:7" x14ac:dyDescent="0.25">
      <c r="A678" s="207"/>
      <c r="B678" s="108" t="s">
        <v>251</v>
      </c>
      <c r="C678" s="135"/>
      <c r="D678" s="252">
        <f>SUM(D679+D685+D690)</f>
        <v>654000</v>
      </c>
      <c r="E678" s="110">
        <f>SUM(E679+E685+E690)</f>
        <v>714474.89</v>
      </c>
      <c r="F678" s="110">
        <f t="shared" si="24"/>
        <v>109.2469250764526</v>
      </c>
      <c r="G678" s="77"/>
    </row>
    <row r="679" spans="1:7" x14ac:dyDescent="0.25">
      <c r="A679" s="83"/>
      <c r="B679" s="98" t="s">
        <v>252</v>
      </c>
      <c r="C679" s="204"/>
      <c r="D679" s="260">
        <v>413000</v>
      </c>
      <c r="E679" s="121">
        <f>SUM(E680)</f>
        <v>714474.89</v>
      </c>
      <c r="F679" s="82">
        <f t="shared" si="24"/>
        <v>172.99634140435836</v>
      </c>
      <c r="G679" s="158"/>
    </row>
    <row r="680" spans="1:7" x14ac:dyDescent="0.25">
      <c r="A680" s="41">
        <v>3</v>
      </c>
      <c r="B680" s="60" t="s">
        <v>6</v>
      </c>
      <c r="C680" s="59"/>
      <c r="D680" s="254">
        <v>413000</v>
      </c>
      <c r="E680" s="40">
        <f>SUM(E681)</f>
        <v>714474.89</v>
      </c>
      <c r="F680" s="40">
        <f t="shared" si="24"/>
        <v>172.99634140435836</v>
      </c>
      <c r="G680" s="45"/>
    </row>
    <row r="681" spans="1:7" x14ac:dyDescent="0.25">
      <c r="A681" s="41">
        <v>37</v>
      </c>
      <c r="B681" s="60" t="s">
        <v>131</v>
      </c>
      <c r="C681" s="59"/>
      <c r="D681" s="233">
        <v>413000</v>
      </c>
      <c r="E681" s="40">
        <v>714474.89</v>
      </c>
      <c r="F681" s="40">
        <f t="shared" si="24"/>
        <v>172.99634140435836</v>
      </c>
      <c r="G681" s="45"/>
    </row>
    <row r="682" spans="1:7" x14ac:dyDescent="0.25">
      <c r="A682" s="41">
        <v>372</v>
      </c>
      <c r="B682" s="60" t="s">
        <v>120</v>
      </c>
      <c r="C682" s="165"/>
      <c r="D682" s="233">
        <v>413000</v>
      </c>
      <c r="E682" s="40">
        <f>SUM(E684+E683)</f>
        <v>714474.89</v>
      </c>
      <c r="F682" s="40">
        <f t="shared" si="24"/>
        <v>172.99634140435836</v>
      </c>
      <c r="G682" s="45"/>
    </row>
    <row r="683" spans="1:7" x14ac:dyDescent="0.25">
      <c r="A683" s="155">
        <v>3721</v>
      </c>
      <c r="B683" s="159" t="s">
        <v>144</v>
      </c>
      <c r="C683" s="59"/>
      <c r="D683" s="233"/>
      <c r="E683" s="156">
        <v>465126.25</v>
      </c>
      <c r="F683" s="40">
        <f t="shared" si="24"/>
        <v>0</v>
      </c>
      <c r="G683" s="45"/>
    </row>
    <row r="684" spans="1:7" s="29" customFormat="1" x14ac:dyDescent="0.25">
      <c r="A684" s="155">
        <v>3722</v>
      </c>
      <c r="B684" s="159" t="s">
        <v>95</v>
      </c>
      <c r="C684" s="165"/>
      <c r="D684" s="233"/>
      <c r="E684" s="156">
        <v>249348.64</v>
      </c>
      <c r="F684" s="40">
        <f t="shared" si="24"/>
        <v>0</v>
      </c>
      <c r="G684" s="45"/>
    </row>
    <row r="685" spans="1:7" x14ac:dyDescent="0.25">
      <c r="A685" s="206"/>
      <c r="B685" s="98" t="s">
        <v>294</v>
      </c>
      <c r="C685" s="194"/>
      <c r="D685" s="238">
        <v>26000</v>
      </c>
      <c r="E685" s="82">
        <f>SUM(E686)</f>
        <v>0</v>
      </c>
      <c r="F685" s="82">
        <f t="shared" si="24"/>
        <v>0</v>
      </c>
      <c r="G685" s="45"/>
    </row>
    <row r="686" spans="1:7" x14ac:dyDescent="0.25">
      <c r="A686" s="41">
        <v>3</v>
      </c>
      <c r="B686" s="60" t="s">
        <v>6</v>
      </c>
      <c r="C686" s="165"/>
      <c r="D686" s="233">
        <v>26000</v>
      </c>
      <c r="E686" s="40">
        <f>SUM(E687)</f>
        <v>0</v>
      </c>
      <c r="F686" s="40">
        <f t="shared" si="24"/>
        <v>0</v>
      </c>
      <c r="G686" s="45"/>
    </row>
    <row r="687" spans="1:7" x14ac:dyDescent="0.25">
      <c r="A687" s="41">
        <v>38</v>
      </c>
      <c r="B687" s="60" t="s">
        <v>96</v>
      </c>
      <c r="C687" s="59"/>
      <c r="D687" s="233">
        <v>26000</v>
      </c>
      <c r="E687" s="40">
        <f>SUM(E688)</f>
        <v>0</v>
      </c>
      <c r="F687" s="40">
        <f t="shared" si="24"/>
        <v>0</v>
      </c>
      <c r="G687" s="45"/>
    </row>
    <row r="688" spans="1:7" s="1" customFormat="1" x14ac:dyDescent="0.25">
      <c r="A688" s="41">
        <v>381</v>
      </c>
      <c r="B688" s="60" t="s">
        <v>97</v>
      </c>
      <c r="C688" s="59"/>
      <c r="D688" s="233"/>
      <c r="E688" s="40">
        <f>SUM(E689)</f>
        <v>0</v>
      </c>
      <c r="F688" s="40">
        <f t="shared" si="24"/>
        <v>0</v>
      </c>
      <c r="G688" s="45"/>
    </row>
    <row r="689" spans="1:7" s="1" customFormat="1" x14ac:dyDescent="0.25">
      <c r="A689" s="155">
        <v>3811</v>
      </c>
      <c r="B689" s="159" t="s">
        <v>98</v>
      </c>
      <c r="C689" s="165"/>
      <c r="D689" s="233"/>
      <c r="E689" s="156"/>
      <c r="F689" s="40">
        <f t="shared" ref="F689:F756" si="26">IF(D689,E689/D689*100,0)</f>
        <v>0</v>
      </c>
      <c r="G689" s="158"/>
    </row>
    <row r="690" spans="1:7" s="1" customFormat="1" x14ac:dyDescent="0.25">
      <c r="A690" s="83"/>
      <c r="B690" s="98" t="s">
        <v>338</v>
      </c>
      <c r="C690" s="99"/>
      <c r="D690" s="238">
        <v>215000</v>
      </c>
      <c r="E690" s="82">
        <f>SUM(E693)</f>
        <v>0</v>
      </c>
      <c r="F690" s="82">
        <f t="shared" si="26"/>
        <v>0</v>
      </c>
      <c r="G690" s="77"/>
    </row>
    <row r="691" spans="1:7" s="1" customFormat="1" ht="30" x14ac:dyDescent="0.25">
      <c r="A691" s="30" t="s">
        <v>147</v>
      </c>
      <c r="B691" s="363" t="s">
        <v>115</v>
      </c>
      <c r="C691" s="364"/>
      <c r="D691" s="237" t="s">
        <v>400</v>
      </c>
      <c r="E691" s="27" t="s">
        <v>401</v>
      </c>
      <c r="F691" s="30" t="s">
        <v>116</v>
      </c>
      <c r="G691" s="77"/>
    </row>
    <row r="692" spans="1:7" s="1" customFormat="1" x14ac:dyDescent="0.25">
      <c r="A692" s="175">
        <v>1</v>
      </c>
      <c r="B692" s="352">
        <v>2</v>
      </c>
      <c r="C692" s="354"/>
      <c r="D692" s="232">
        <v>4</v>
      </c>
      <c r="E692" s="175">
        <v>5</v>
      </c>
      <c r="F692" s="175">
        <v>6</v>
      </c>
      <c r="G692" s="77"/>
    </row>
    <row r="693" spans="1:7" s="1" customFormat="1" x14ac:dyDescent="0.25">
      <c r="A693" s="41">
        <v>3</v>
      </c>
      <c r="B693" s="60" t="s">
        <v>6</v>
      </c>
      <c r="C693" s="59"/>
      <c r="D693" s="233">
        <v>215000</v>
      </c>
      <c r="E693" s="40">
        <f>SUM(E694)</f>
        <v>0</v>
      </c>
      <c r="F693" s="40">
        <f t="shared" si="26"/>
        <v>0</v>
      </c>
      <c r="G693" s="77"/>
    </row>
    <row r="694" spans="1:7" s="31" customFormat="1" x14ac:dyDescent="0.25">
      <c r="A694" s="41">
        <v>31</v>
      </c>
      <c r="B694" s="60" t="s">
        <v>58</v>
      </c>
      <c r="C694" s="59"/>
      <c r="D694" s="233">
        <v>210000</v>
      </c>
      <c r="E694" s="40">
        <f>SUM(E695+E697)</f>
        <v>0</v>
      </c>
      <c r="F694" s="40">
        <f t="shared" si="26"/>
        <v>0</v>
      </c>
      <c r="G694" s="77"/>
    </row>
    <row r="695" spans="1:7" s="1" customFormat="1" x14ac:dyDescent="0.25">
      <c r="A695" s="41">
        <v>311</v>
      </c>
      <c r="B695" s="60" t="s">
        <v>59</v>
      </c>
      <c r="C695" s="59"/>
      <c r="D695" s="233"/>
      <c r="E695" s="40"/>
      <c r="F695" s="40">
        <f t="shared" si="26"/>
        <v>0</v>
      </c>
      <c r="G695" s="77"/>
    </row>
    <row r="696" spans="1:7" s="31" customFormat="1" x14ac:dyDescent="0.25">
      <c r="A696" s="155">
        <v>3111</v>
      </c>
      <c r="B696" s="159" t="s">
        <v>60</v>
      </c>
      <c r="C696" s="165"/>
      <c r="D696" s="233"/>
      <c r="E696" s="156"/>
      <c r="F696" s="40">
        <f t="shared" si="26"/>
        <v>0</v>
      </c>
      <c r="G696" s="158"/>
    </row>
    <row r="697" spans="1:7" s="31" customFormat="1" x14ac:dyDescent="0.25">
      <c r="A697" s="41">
        <v>313</v>
      </c>
      <c r="B697" s="60" t="s">
        <v>62</v>
      </c>
      <c r="C697" s="59"/>
      <c r="D697" s="233"/>
      <c r="E697" s="40">
        <f>SUM(E699+E698)</f>
        <v>0</v>
      </c>
      <c r="F697" s="40">
        <f t="shared" si="26"/>
        <v>0</v>
      </c>
      <c r="G697" s="77"/>
    </row>
    <row r="698" spans="1:7" s="1" customFormat="1" x14ac:dyDescent="0.25">
      <c r="A698" s="155">
        <v>3132</v>
      </c>
      <c r="B698" s="159" t="s">
        <v>339</v>
      </c>
      <c r="C698" s="165"/>
      <c r="D698" s="233"/>
      <c r="E698" s="156"/>
      <c r="F698" s="40">
        <f t="shared" si="26"/>
        <v>0</v>
      </c>
      <c r="G698" s="158"/>
    </row>
    <row r="699" spans="1:7" s="1" customFormat="1" x14ac:dyDescent="0.25">
      <c r="A699" s="155">
        <v>3133</v>
      </c>
      <c r="B699" s="159" t="s">
        <v>340</v>
      </c>
      <c r="C699" s="165"/>
      <c r="D699" s="233"/>
      <c r="E699" s="156"/>
      <c r="F699" s="40">
        <f t="shared" si="26"/>
        <v>0</v>
      </c>
      <c r="G699" s="158"/>
    </row>
    <row r="700" spans="1:7" s="1" customFormat="1" x14ac:dyDescent="0.25">
      <c r="A700" s="41">
        <v>32</v>
      </c>
      <c r="B700" s="60" t="s">
        <v>65</v>
      </c>
      <c r="C700" s="59"/>
      <c r="D700" s="233">
        <v>5000</v>
      </c>
      <c r="E700" s="40">
        <v>0</v>
      </c>
      <c r="F700" s="40">
        <f t="shared" si="26"/>
        <v>0</v>
      </c>
      <c r="G700" s="77"/>
    </row>
    <row r="701" spans="1:7" s="1" customFormat="1" x14ac:dyDescent="0.25">
      <c r="A701" s="41">
        <v>322</v>
      </c>
      <c r="B701" s="60" t="s">
        <v>69</v>
      </c>
      <c r="C701" s="59"/>
      <c r="D701" s="233"/>
      <c r="E701" s="40">
        <v>0</v>
      </c>
      <c r="F701" s="40">
        <f t="shared" si="26"/>
        <v>0</v>
      </c>
      <c r="G701" s="77"/>
    </row>
    <row r="702" spans="1:7" x14ac:dyDescent="0.25">
      <c r="A702" s="41">
        <v>323</v>
      </c>
      <c r="B702" s="60" t="s">
        <v>73</v>
      </c>
      <c r="C702" s="59"/>
      <c r="D702" s="233"/>
      <c r="E702" s="40">
        <v>0</v>
      </c>
      <c r="F702" s="40">
        <f t="shared" si="26"/>
        <v>0</v>
      </c>
      <c r="G702" s="77"/>
    </row>
    <row r="703" spans="1:7" s="22" customFormat="1" x14ac:dyDescent="0.25">
      <c r="A703" s="41">
        <v>324</v>
      </c>
      <c r="B703" s="60" t="s">
        <v>307</v>
      </c>
      <c r="C703" s="59"/>
      <c r="D703" s="233"/>
      <c r="E703" s="40">
        <v>0</v>
      </c>
      <c r="F703" s="40">
        <f t="shared" si="26"/>
        <v>0</v>
      </c>
      <c r="G703" s="77"/>
    </row>
    <row r="704" spans="1:7" x14ac:dyDescent="0.25">
      <c r="A704" s="208"/>
      <c r="B704" s="105" t="s">
        <v>153</v>
      </c>
      <c r="C704" s="192"/>
      <c r="D704" s="251">
        <f>SUM(D705)</f>
        <v>240000</v>
      </c>
      <c r="E704" s="106">
        <f>SUM(E705)</f>
        <v>191713.78</v>
      </c>
      <c r="F704" s="106">
        <f t="shared" si="26"/>
        <v>79.880741666666665</v>
      </c>
      <c r="G704" s="45"/>
    </row>
    <row r="705" spans="1:7" x14ac:dyDescent="0.25">
      <c r="A705" s="52" t="s">
        <v>163</v>
      </c>
      <c r="B705" s="60" t="s">
        <v>162</v>
      </c>
      <c r="C705" s="165"/>
      <c r="D705" s="233">
        <v>240000</v>
      </c>
      <c r="E705" s="40">
        <f>SUM(E707+E716)</f>
        <v>191713.78</v>
      </c>
      <c r="F705" s="40">
        <f t="shared" si="26"/>
        <v>79.880741666666665</v>
      </c>
      <c r="G705" s="45"/>
    </row>
    <row r="706" spans="1:7" x14ac:dyDescent="0.25">
      <c r="A706" s="207"/>
      <c r="B706" s="108" t="s">
        <v>253</v>
      </c>
      <c r="C706" s="109"/>
      <c r="D706" s="252">
        <f>SUM(D707+D716)</f>
        <v>240000</v>
      </c>
      <c r="E706" s="110">
        <f>SUM(E707+E716)</f>
        <v>191713.78</v>
      </c>
      <c r="F706" s="110">
        <f t="shared" si="26"/>
        <v>79.880741666666665</v>
      </c>
      <c r="G706" s="45"/>
    </row>
    <row r="707" spans="1:7" x14ac:dyDescent="0.25">
      <c r="A707" s="83"/>
      <c r="B707" s="98" t="s">
        <v>254</v>
      </c>
      <c r="C707" s="194"/>
      <c r="D707" s="238">
        <v>30000</v>
      </c>
      <c r="E707" s="82">
        <f>SUM(E708+E712)</f>
        <v>0</v>
      </c>
      <c r="F707" s="82">
        <f t="shared" si="26"/>
        <v>0</v>
      </c>
      <c r="G707" s="45"/>
    </row>
    <row r="708" spans="1:7" x14ac:dyDescent="0.25">
      <c r="A708" s="41">
        <v>3</v>
      </c>
      <c r="B708" s="60" t="s">
        <v>6</v>
      </c>
      <c r="C708" s="165"/>
      <c r="D708" s="233">
        <v>10000</v>
      </c>
      <c r="E708" s="40">
        <f>SUM(E709)</f>
        <v>0</v>
      </c>
      <c r="F708" s="40">
        <f t="shared" si="26"/>
        <v>0</v>
      </c>
      <c r="G708" s="45"/>
    </row>
    <row r="709" spans="1:7" x14ac:dyDescent="0.25">
      <c r="A709" s="41">
        <v>38</v>
      </c>
      <c r="B709" s="60" t="s">
        <v>96</v>
      </c>
      <c r="C709" s="165"/>
      <c r="D709" s="233">
        <v>10000</v>
      </c>
      <c r="E709" s="40">
        <f>SUM(E710)</f>
        <v>0</v>
      </c>
      <c r="F709" s="40">
        <f t="shared" si="26"/>
        <v>0</v>
      </c>
      <c r="G709" s="45"/>
    </row>
    <row r="710" spans="1:7" s="1" customFormat="1" x14ac:dyDescent="0.25">
      <c r="A710" s="41">
        <v>381</v>
      </c>
      <c r="B710" s="60" t="s">
        <v>97</v>
      </c>
      <c r="C710" s="165"/>
      <c r="D710" s="233">
        <v>10000</v>
      </c>
      <c r="E710" s="40">
        <f>SUM(E711)</f>
        <v>0</v>
      </c>
      <c r="F710" s="40">
        <f t="shared" si="26"/>
        <v>0</v>
      </c>
      <c r="G710" s="45"/>
    </row>
    <row r="711" spans="1:7" x14ac:dyDescent="0.25">
      <c r="A711" s="155">
        <v>3811</v>
      </c>
      <c r="B711" s="159" t="s">
        <v>98</v>
      </c>
      <c r="C711" s="59"/>
      <c r="D711" s="234"/>
      <c r="E711" s="156">
        <v>0</v>
      </c>
      <c r="F711" s="40">
        <f t="shared" si="26"/>
        <v>0</v>
      </c>
      <c r="G711" s="45"/>
    </row>
    <row r="712" spans="1:7" x14ac:dyDescent="0.25">
      <c r="A712" s="41">
        <v>4</v>
      </c>
      <c r="B712" s="60" t="s">
        <v>7</v>
      </c>
      <c r="C712" s="59"/>
      <c r="D712" s="233">
        <v>20000</v>
      </c>
      <c r="E712" s="39">
        <v>0</v>
      </c>
      <c r="F712" s="40">
        <f t="shared" si="26"/>
        <v>0</v>
      </c>
      <c r="G712" s="45"/>
    </row>
    <row r="713" spans="1:7" s="14" customFormat="1" x14ac:dyDescent="0.25">
      <c r="A713" s="41">
        <v>42</v>
      </c>
      <c r="B713" s="60" t="s">
        <v>117</v>
      </c>
      <c r="C713" s="165"/>
      <c r="D713" s="233">
        <v>20000</v>
      </c>
      <c r="E713" s="40">
        <v>0</v>
      </c>
      <c r="F713" s="40">
        <f t="shared" si="26"/>
        <v>0</v>
      </c>
      <c r="G713" s="45"/>
    </row>
    <row r="714" spans="1:7" s="14" customFormat="1" x14ac:dyDescent="0.25">
      <c r="A714" s="41">
        <v>422</v>
      </c>
      <c r="B714" s="60" t="s">
        <v>101</v>
      </c>
      <c r="C714" s="165"/>
      <c r="D714" s="233">
        <v>20000</v>
      </c>
      <c r="E714" s="40">
        <v>0</v>
      </c>
      <c r="F714" s="40">
        <f t="shared" si="26"/>
        <v>0</v>
      </c>
      <c r="G714" s="45"/>
    </row>
    <row r="715" spans="1:7" s="14" customFormat="1" x14ac:dyDescent="0.25">
      <c r="A715" s="155">
        <v>4223</v>
      </c>
      <c r="B715" s="159" t="s">
        <v>341</v>
      </c>
      <c r="C715" s="165"/>
      <c r="D715" s="234"/>
      <c r="E715" s="156"/>
      <c r="F715" s="40">
        <f t="shared" si="26"/>
        <v>0</v>
      </c>
      <c r="G715" s="180"/>
    </row>
    <row r="716" spans="1:7" s="14" customFormat="1" x14ac:dyDescent="0.25">
      <c r="A716" s="127"/>
      <c r="B716" s="98" t="s">
        <v>255</v>
      </c>
      <c r="C716" s="99"/>
      <c r="D716" s="238">
        <v>210000</v>
      </c>
      <c r="E716" s="82">
        <v>191713.78</v>
      </c>
      <c r="F716" s="82">
        <f t="shared" si="26"/>
        <v>91.292276190476187</v>
      </c>
      <c r="G716" s="180"/>
    </row>
    <row r="717" spans="1:7" s="14" customFormat="1" x14ac:dyDescent="0.25">
      <c r="A717" s="66">
        <v>3</v>
      </c>
      <c r="B717" s="60" t="s">
        <v>6</v>
      </c>
      <c r="C717" s="59"/>
      <c r="D717" s="233">
        <v>210000</v>
      </c>
      <c r="E717" s="40">
        <v>191713.78</v>
      </c>
      <c r="F717" s="40">
        <f t="shared" si="26"/>
        <v>91.292276190476187</v>
      </c>
      <c r="G717" s="180"/>
    </row>
    <row r="718" spans="1:7" s="14" customFormat="1" x14ac:dyDescent="0.25">
      <c r="A718" s="66">
        <v>38</v>
      </c>
      <c r="B718" s="60" t="s">
        <v>96</v>
      </c>
      <c r="C718" s="59"/>
      <c r="D718" s="233">
        <v>210000</v>
      </c>
      <c r="E718" s="40">
        <v>191713.78</v>
      </c>
      <c r="F718" s="40">
        <f t="shared" si="26"/>
        <v>91.292276190476187</v>
      </c>
      <c r="G718" s="180"/>
    </row>
    <row r="719" spans="1:7" s="14" customFormat="1" x14ac:dyDescent="0.25">
      <c r="A719" s="66">
        <v>381</v>
      </c>
      <c r="B719" s="60" t="s">
        <v>97</v>
      </c>
      <c r="C719" s="59"/>
      <c r="D719" s="233">
        <v>150000</v>
      </c>
      <c r="E719" s="40">
        <v>191713.78</v>
      </c>
      <c r="F719" s="40">
        <f t="shared" si="26"/>
        <v>127.80918666666668</v>
      </c>
      <c r="G719" s="180"/>
    </row>
    <row r="720" spans="1:7" ht="20.25" customHeight="1" x14ac:dyDescent="0.25">
      <c r="A720" s="66">
        <v>382</v>
      </c>
      <c r="B720" s="60" t="s">
        <v>411</v>
      </c>
      <c r="C720" s="59"/>
      <c r="D720" s="233">
        <v>60000</v>
      </c>
      <c r="E720" s="40"/>
      <c r="F720" s="40">
        <f t="shared" si="26"/>
        <v>0</v>
      </c>
      <c r="G720" s="180"/>
    </row>
    <row r="721" spans="1:7" x14ac:dyDescent="0.25">
      <c r="A721" s="208"/>
      <c r="B721" s="105" t="s">
        <v>154</v>
      </c>
      <c r="C721" s="192"/>
      <c r="D721" s="251">
        <f>SUM(D725+D731+D741)</f>
        <v>440000</v>
      </c>
      <c r="E721" s="106">
        <f>SUM(E725+E731+E741)</f>
        <v>443299</v>
      </c>
      <c r="F721" s="106">
        <f t="shared" si="26"/>
        <v>100.74977272727273</v>
      </c>
      <c r="G721" s="190"/>
    </row>
    <row r="722" spans="1:7" x14ac:dyDescent="0.25">
      <c r="A722" s="125" t="s">
        <v>163</v>
      </c>
      <c r="B722" s="60" t="s">
        <v>162</v>
      </c>
      <c r="C722" s="166"/>
      <c r="D722" s="233">
        <f>SUM(D725+D731+D741)</f>
        <v>440000</v>
      </c>
      <c r="E722" s="40">
        <f>SUM(E725+E731+E741)</f>
        <v>443299</v>
      </c>
      <c r="F722" s="40">
        <f t="shared" si="26"/>
        <v>100.74977272727273</v>
      </c>
      <c r="G722" s="45"/>
    </row>
    <row r="723" spans="1:7" s="31" customFormat="1" ht="30" x14ac:dyDescent="0.25">
      <c r="A723" s="30" t="s">
        <v>147</v>
      </c>
      <c r="B723" s="363" t="s">
        <v>115</v>
      </c>
      <c r="C723" s="364"/>
      <c r="D723" s="237" t="s">
        <v>400</v>
      </c>
      <c r="E723" s="27" t="s">
        <v>401</v>
      </c>
      <c r="F723" s="30" t="s">
        <v>116</v>
      </c>
      <c r="G723" s="45"/>
    </row>
    <row r="724" spans="1:7" s="31" customFormat="1" x14ac:dyDescent="0.25">
      <c r="A724" s="175">
        <v>1</v>
      </c>
      <c r="B724" s="352">
        <v>2</v>
      </c>
      <c r="C724" s="354"/>
      <c r="D724" s="232">
        <v>4</v>
      </c>
      <c r="E724" s="175">
        <v>5</v>
      </c>
      <c r="F724" s="175">
        <v>6</v>
      </c>
      <c r="G724" s="45"/>
    </row>
    <row r="725" spans="1:7" s="24" customFormat="1" x14ac:dyDescent="0.25">
      <c r="A725" s="205"/>
      <c r="B725" s="108" t="s">
        <v>256</v>
      </c>
      <c r="C725" s="203"/>
      <c r="D725" s="261">
        <f>SUM(D726)</f>
        <v>98000</v>
      </c>
      <c r="E725" s="134">
        <f>SUM(E726)</f>
        <v>86000</v>
      </c>
      <c r="F725" s="110">
        <f t="shared" si="26"/>
        <v>87.755102040816325</v>
      </c>
      <c r="G725" s="45"/>
    </row>
    <row r="726" spans="1:7" s="24" customFormat="1" x14ac:dyDescent="0.25">
      <c r="A726" s="83"/>
      <c r="B726" s="98" t="s">
        <v>257</v>
      </c>
      <c r="C726" s="194"/>
      <c r="D726" s="257">
        <v>98000</v>
      </c>
      <c r="E726" s="82">
        <f t="shared" ref="E726:E729" si="27">E727</f>
        <v>86000</v>
      </c>
      <c r="F726" s="82">
        <f t="shared" si="26"/>
        <v>87.755102040816325</v>
      </c>
      <c r="G726" s="45"/>
    </row>
    <row r="727" spans="1:7" x14ac:dyDescent="0.25">
      <c r="A727" s="125" t="s">
        <v>318</v>
      </c>
      <c r="B727" s="60" t="s">
        <v>6</v>
      </c>
      <c r="C727" s="165"/>
      <c r="D727" s="233">
        <v>98000</v>
      </c>
      <c r="E727" s="40">
        <f>E728</f>
        <v>86000</v>
      </c>
      <c r="F727" s="40">
        <f t="shared" si="26"/>
        <v>87.755102040816325</v>
      </c>
      <c r="G727" s="45"/>
    </row>
    <row r="728" spans="1:7" s="12" customFormat="1" x14ac:dyDescent="0.25">
      <c r="A728" s="66">
        <v>38</v>
      </c>
      <c r="B728" s="89" t="s">
        <v>96</v>
      </c>
      <c r="C728" s="196"/>
      <c r="D728" s="253">
        <v>98000</v>
      </c>
      <c r="E728" s="91">
        <f t="shared" si="27"/>
        <v>86000</v>
      </c>
      <c r="F728" s="91">
        <f t="shared" si="26"/>
        <v>87.755102040816325</v>
      </c>
      <c r="G728" s="45"/>
    </row>
    <row r="729" spans="1:7" s="34" customFormat="1" ht="15" customHeight="1" x14ac:dyDescent="0.25">
      <c r="A729" s="66">
        <v>381</v>
      </c>
      <c r="B729" s="345" t="s">
        <v>97</v>
      </c>
      <c r="C729" s="346"/>
      <c r="D729" s="233">
        <v>98000</v>
      </c>
      <c r="E729" s="40">
        <f t="shared" si="27"/>
        <v>86000</v>
      </c>
      <c r="F729" s="40">
        <f t="shared" si="26"/>
        <v>87.755102040816325</v>
      </c>
      <c r="G729" s="45"/>
    </row>
    <row r="730" spans="1:7" s="34" customFormat="1" ht="14.25" customHeight="1" x14ac:dyDescent="0.25">
      <c r="A730" s="209">
        <v>3811</v>
      </c>
      <c r="B730" s="210" t="s">
        <v>98</v>
      </c>
      <c r="C730" s="198"/>
      <c r="D730" s="254"/>
      <c r="E730" s="211">
        <v>86000</v>
      </c>
      <c r="F730" s="71">
        <f t="shared" si="26"/>
        <v>0</v>
      </c>
      <c r="G730" s="190"/>
    </row>
    <row r="731" spans="1:7" s="12" customFormat="1" x14ac:dyDescent="0.25">
      <c r="A731" s="133"/>
      <c r="B731" s="108" t="s">
        <v>258</v>
      </c>
      <c r="C731" s="109"/>
      <c r="D731" s="252">
        <f>SUM(D732)</f>
        <v>200000</v>
      </c>
      <c r="E731" s="110">
        <f>SUM(E732)</f>
        <v>224999</v>
      </c>
      <c r="F731" s="110">
        <f t="shared" si="26"/>
        <v>112.4995</v>
      </c>
      <c r="G731" s="45"/>
    </row>
    <row r="732" spans="1:7" x14ac:dyDescent="0.25">
      <c r="A732" s="128"/>
      <c r="B732" s="98" t="s">
        <v>259</v>
      </c>
      <c r="C732" s="99"/>
      <c r="D732" s="238">
        <v>200000</v>
      </c>
      <c r="E732" s="82">
        <f>E733+E737</f>
        <v>224999</v>
      </c>
      <c r="F732" s="82">
        <f t="shared" si="26"/>
        <v>112.4995</v>
      </c>
      <c r="G732" s="45"/>
    </row>
    <row r="733" spans="1:7" x14ac:dyDescent="0.25">
      <c r="A733" s="124">
        <v>3</v>
      </c>
      <c r="B733" s="60" t="s">
        <v>6</v>
      </c>
      <c r="C733" s="59"/>
      <c r="D733" s="233">
        <v>200000</v>
      </c>
      <c r="E733" s="40">
        <f t="shared" ref="E733" si="28">E734</f>
        <v>205000</v>
      </c>
      <c r="F733" s="40">
        <f t="shared" si="26"/>
        <v>102.49999999999999</v>
      </c>
      <c r="G733" s="45"/>
    </row>
    <row r="734" spans="1:7" x14ac:dyDescent="0.25">
      <c r="A734" s="66">
        <v>38</v>
      </c>
      <c r="B734" s="60" t="s">
        <v>96</v>
      </c>
      <c r="C734" s="165"/>
      <c r="D734" s="233">
        <v>200000</v>
      </c>
      <c r="E734" s="40">
        <f>E735</f>
        <v>205000</v>
      </c>
      <c r="F734" s="40">
        <f t="shared" si="26"/>
        <v>102.49999999999999</v>
      </c>
      <c r="G734" s="190"/>
    </row>
    <row r="735" spans="1:7" x14ac:dyDescent="0.25">
      <c r="A735" s="66">
        <v>381</v>
      </c>
      <c r="B735" s="60" t="s">
        <v>97</v>
      </c>
      <c r="C735" s="165"/>
      <c r="D735" s="233">
        <v>200000</v>
      </c>
      <c r="E735" s="156">
        <v>205000</v>
      </c>
      <c r="F735" s="40">
        <f t="shared" si="26"/>
        <v>102.49999999999999</v>
      </c>
      <c r="G735" s="45"/>
    </row>
    <row r="736" spans="1:7" x14ac:dyDescent="0.25">
      <c r="A736" s="162">
        <v>3811</v>
      </c>
      <c r="B736" s="159" t="s">
        <v>98</v>
      </c>
      <c r="C736" s="163"/>
      <c r="D736" s="234"/>
      <c r="E736" s="306" t="s">
        <v>443</v>
      </c>
      <c r="F736" s="40">
        <f t="shared" si="26"/>
        <v>0</v>
      </c>
      <c r="G736" s="45"/>
    </row>
    <row r="737" spans="1:7" s="1" customFormat="1" x14ac:dyDescent="0.25">
      <c r="A737" s="66">
        <v>4</v>
      </c>
      <c r="B737" s="60" t="s">
        <v>7</v>
      </c>
      <c r="C737" s="160"/>
      <c r="D737" s="233">
        <v>0</v>
      </c>
      <c r="E737" s="307" t="s">
        <v>444</v>
      </c>
      <c r="F737" s="40">
        <f t="shared" si="26"/>
        <v>0</v>
      </c>
      <c r="G737" s="45"/>
    </row>
    <row r="738" spans="1:7" s="1" customFormat="1" x14ac:dyDescent="0.25">
      <c r="A738" s="66">
        <v>42</v>
      </c>
      <c r="B738" s="60" t="s">
        <v>117</v>
      </c>
      <c r="C738" s="160"/>
      <c r="D738" s="233">
        <v>0</v>
      </c>
      <c r="E738" s="307" t="s">
        <v>444</v>
      </c>
      <c r="F738" s="40">
        <f t="shared" si="26"/>
        <v>0</v>
      </c>
      <c r="G738" s="45"/>
    </row>
    <row r="739" spans="1:7" s="1" customFormat="1" x14ac:dyDescent="0.25">
      <c r="A739" s="66">
        <v>422</v>
      </c>
      <c r="B739" s="60" t="s">
        <v>101</v>
      </c>
      <c r="C739" s="160"/>
      <c r="D739" s="233"/>
      <c r="E739" s="307" t="s">
        <v>444</v>
      </c>
      <c r="F739" s="40">
        <f t="shared" si="26"/>
        <v>0</v>
      </c>
      <c r="G739" s="45"/>
    </row>
    <row r="740" spans="1:7" s="31" customFormat="1" x14ac:dyDescent="0.25">
      <c r="A740" s="162">
        <v>4226</v>
      </c>
      <c r="B740" s="297" t="s">
        <v>431</v>
      </c>
      <c r="C740" s="163"/>
      <c r="D740" s="234"/>
      <c r="E740" s="306" t="s">
        <v>444</v>
      </c>
      <c r="F740" s="298">
        <f t="shared" si="26"/>
        <v>0</v>
      </c>
      <c r="G740" s="45"/>
    </row>
    <row r="741" spans="1:7" ht="12" customHeight="1" x14ac:dyDescent="0.25">
      <c r="A741" s="205"/>
      <c r="B741" s="108" t="s">
        <v>216</v>
      </c>
      <c r="C741" s="193"/>
      <c r="D741" s="252">
        <f>SUM(D742)</f>
        <v>142000</v>
      </c>
      <c r="E741" s="110">
        <v>132300</v>
      </c>
      <c r="F741" s="110">
        <f t="shared" si="26"/>
        <v>93.16901408450704</v>
      </c>
      <c r="G741" s="95"/>
    </row>
    <row r="742" spans="1:7" x14ac:dyDescent="0.25">
      <c r="A742" s="200"/>
      <c r="B742" s="98" t="s">
        <v>217</v>
      </c>
      <c r="C742" s="212"/>
      <c r="D742" s="238">
        <v>142000</v>
      </c>
      <c r="E742" s="103">
        <v>132300</v>
      </c>
      <c r="F742" s="82">
        <f t="shared" si="26"/>
        <v>93.16901408450704</v>
      </c>
      <c r="G742" s="95"/>
    </row>
    <row r="743" spans="1:7" x14ac:dyDescent="0.25">
      <c r="A743" s="213">
        <v>3</v>
      </c>
      <c r="B743" s="60" t="s">
        <v>6</v>
      </c>
      <c r="C743" s="61"/>
      <c r="D743" s="243">
        <v>142000</v>
      </c>
      <c r="E743" s="43">
        <v>132300</v>
      </c>
      <c r="F743" s="40">
        <f t="shared" si="26"/>
        <v>93.16901408450704</v>
      </c>
      <c r="G743" s="95"/>
    </row>
    <row r="744" spans="1:7" x14ac:dyDescent="0.25">
      <c r="A744" s="66">
        <v>38</v>
      </c>
      <c r="B744" s="60" t="s">
        <v>96</v>
      </c>
      <c r="C744" s="61"/>
      <c r="D744" s="243">
        <v>142000</v>
      </c>
      <c r="E744" s="43">
        <v>132300</v>
      </c>
      <c r="F744" s="40">
        <f t="shared" si="26"/>
        <v>93.16901408450704</v>
      </c>
      <c r="G744" s="45"/>
    </row>
    <row r="745" spans="1:7" x14ac:dyDescent="0.25">
      <c r="A745" s="66">
        <v>381</v>
      </c>
      <c r="B745" s="60" t="s">
        <v>97</v>
      </c>
      <c r="C745" s="61"/>
      <c r="D745" s="243">
        <v>142000</v>
      </c>
      <c r="E745" s="43">
        <v>132300</v>
      </c>
      <c r="F745" s="40">
        <f t="shared" si="26"/>
        <v>93.16901408450704</v>
      </c>
      <c r="G745" s="45"/>
    </row>
    <row r="746" spans="1:7" x14ac:dyDescent="0.25">
      <c r="A746" s="162">
        <v>3811</v>
      </c>
      <c r="B746" s="159" t="s">
        <v>98</v>
      </c>
      <c r="C746" s="59"/>
      <c r="D746" s="243"/>
      <c r="E746" s="156">
        <v>132300</v>
      </c>
      <c r="F746" s="40">
        <f t="shared" si="26"/>
        <v>0</v>
      </c>
      <c r="G746" s="45"/>
    </row>
    <row r="747" spans="1:7" x14ac:dyDescent="0.25">
      <c r="A747" s="214"/>
      <c r="B747" s="171" t="s">
        <v>155</v>
      </c>
      <c r="C747" s="191"/>
      <c r="D747" s="250">
        <f>SUM(D754+D811+D821)</f>
        <v>7664000</v>
      </c>
      <c r="E747" s="168">
        <f>SUM(E754+E811+E821)</f>
        <v>2006124.2100000002</v>
      </c>
      <c r="F747" s="168">
        <f t="shared" si="26"/>
        <v>26.175942197286016</v>
      </c>
      <c r="G747" s="45"/>
    </row>
    <row r="748" spans="1:7" x14ac:dyDescent="0.25">
      <c r="A748" s="208"/>
      <c r="B748" s="105" t="s">
        <v>156</v>
      </c>
      <c r="C748" s="192"/>
      <c r="D748" s="251">
        <f>SUM(D749:D753)</f>
        <v>7664000</v>
      </c>
      <c r="E748" s="106">
        <f>SUM(E749:E752)</f>
        <v>2006124.21</v>
      </c>
      <c r="F748" s="106">
        <f t="shared" si="26"/>
        <v>26.175942197286012</v>
      </c>
      <c r="G748" s="180"/>
    </row>
    <row r="749" spans="1:7" s="24" customFormat="1" x14ac:dyDescent="0.25">
      <c r="A749" s="138" t="s">
        <v>163</v>
      </c>
      <c r="B749" s="215" t="s">
        <v>162</v>
      </c>
      <c r="C749" s="165"/>
      <c r="D749" s="233">
        <v>583000</v>
      </c>
      <c r="E749" s="40">
        <v>161451.25</v>
      </c>
      <c r="F749" s="40">
        <f t="shared" si="26"/>
        <v>27.693181818181817</v>
      </c>
      <c r="G749" s="45"/>
    </row>
    <row r="750" spans="1:7" s="24" customFormat="1" x14ac:dyDescent="0.25">
      <c r="A750" s="125" t="s">
        <v>168</v>
      </c>
      <c r="B750" s="215" t="s">
        <v>169</v>
      </c>
      <c r="C750" s="165"/>
      <c r="D750" s="233">
        <v>2170000</v>
      </c>
      <c r="E750" s="40">
        <v>1425221.71</v>
      </c>
      <c r="F750" s="40">
        <f t="shared" si="26"/>
        <v>65.678419815668192</v>
      </c>
      <c r="G750" s="180"/>
    </row>
    <row r="751" spans="1:7" s="24" customFormat="1" x14ac:dyDescent="0.25">
      <c r="A751" s="125" t="s">
        <v>166</v>
      </c>
      <c r="B751" s="215" t="s">
        <v>167</v>
      </c>
      <c r="C751" s="165"/>
      <c r="D751" s="233">
        <v>1280000</v>
      </c>
      <c r="E751" s="40">
        <v>419451.25</v>
      </c>
      <c r="F751" s="40">
        <f t="shared" si="26"/>
        <v>32.769628906249999</v>
      </c>
      <c r="G751" s="180"/>
    </row>
    <row r="752" spans="1:7" ht="17.25" customHeight="1" x14ac:dyDescent="0.25">
      <c r="A752" s="137" t="s">
        <v>228</v>
      </c>
      <c r="B752" s="215" t="s">
        <v>296</v>
      </c>
      <c r="C752" s="165"/>
      <c r="D752" s="233">
        <v>631000</v>
      </c>
      <c r="E752" s="40">
        <v>0</v>
      </c>
      <c r="F752" s="40">
        <f t="shared" si="26"/>
        <v>0</v>
      </c>
      <c r="G752" s="180"/>
    </row>
    <row r="753" spans="1:7" s="31" customFormat="1" ht="17.25" customHeight="1" x14ac:dyDescent="0.25">
      <c r="A753" s="137" t="s">
        <v>230</v>
      </c>
      <c r="B753" s="215" t="s">
        <v>427</v>
      </c>
      <c r="C753" s="165"/>
      <c r="D753" s="233">
        <v>3000000</v>
      </c>
      <c r="E753" s="40">
        <v>0</v>
      </c>
      <c r="F753" s="40">
        <f t="shared" si="26"/>
        <v>0</v>
      </c>
      <c r="G753" s="180"/>
    </row>
    <row r="754" spans="1:7" x14ac:dyDescent="0.25">
      <c r="A754" s="216"/>
      <c r="B754" s="108" t="s">
        <v>157</v>
      </c>
      <c r="C754" s="193"/>
      <c r="D754" s="252">
        <f>SUM(D755+D783+D767+D772)</f>
        <v>1013000</v>
      </c>
      <c r="E754" s="110">
        <f>SUM(E755+E783+E767+E772+E801+E806)</f>
        <v>1933816.86</v>
      </c>
      <c r="F754" s="110">
        <f t="shared" si="26"/>
        <v>190.89998617966438</v>
      </c>
      <c r="G754" s="94"/>
    </row>
    <row r="755" spans="1:7" x14ac:dyDescent="0.25">
      <c r="A755" s="217"/>
      <c r="B755" s="98" t="s">
        <v>260</v>
      </c>
      <c r="C755" s="194"/>
      <c r="D755" s="238">
        <v>61000</v>
      </c>
      <c r="E755" s="82">
        <f>SUM(E756)</f>
        <v>153186.26999999999</v>
      </c>
      <c r="F755" s="82">
        <f t="shared" si="26"/>
        <v>251.12503278688524</v>
      </c>
      <c r="G755" s="190"/>
    </row>
    <row r="756" spans="1:7" x14ac:dyDescent="0.25">
      <c r="A756" s="137" t="s">
        <v>318</v>
      </c>
      <c r="B756" s="60" t="s">
        <v>6</v>
      </c>
      <c r="C756" s="166"/>
      <c r="D756" s="233">
        <v>51000</v>
      </c>
      <c r="E756" s="33">
        <f>SUM(E757)</f>
        <v>153186.26999999999</v>
      </c>
      <c r="F756" s="40">
        <f t="shared" si="26"/>
        <v>300.36523529411761</v>
      </c>
      <c r="G756" s="45"/>
    </row>
    <row r="757" spans="1:7" x14ac:dyDescent="0.25">
      <c r="A757" s="66">
        <v>32</v>
      </c>
      <c r="B757" s="60" t="s">
        <v>65</v>
      </c>
      <c r="C757" s="163"/>
      <c r="D757" s="237">
        <v>51000</v>
      </c>
      <c r="E757" s="139">
        <f>SUM(E758+E763)</f>
        <v>153186.26999999999</v>
      </c>
      <c r="F757" s="40">
        <f t="shared" ref="F757:F845" si="29">IF(D757,E757/D757*100,0)</f>
        <v>300.36523529411761</v>
      </c>
      <c r="G757" s="180"/>
    </row>
    <row r="758" spans="1:7" x14ac:dyDescent="0.25">
      <c r="A758" s="66">
        <v>322</v>
      </c>
      <c r="B758" s="60" t="s">
        <v>69</v>
      </c>
      <c r="C758" s="59"/>
      <c r="D758" s="254">
        <v>21000</v>
      </c>
      <c r="E758" s="40">
        <f>SUM(E759+E762)</f>
        <v>23762.159999999996</v>
      </c>
      <c r="F758" s="40">
        <f t="shared" si="29"/>
        <v>113.15314285714284</v>
      </c>
      <c r="G758" s="45"/>
    </row>
    <row r="759" spans="1:7" s="10" customFormat="1" x14ac:dyDescent="0.25">
      <c r="A759" s="162">
        <v>3223</v>
      </c>
      <c r="B759" s="159" t="s">
        <v>71</v>
      </c>
      <c r="C759" s="165"/>
      <c r="D759" s="234"/>
      <c r="E759" s="156">
        <v>6712.65</v>
      </c>
      <c r="F759" s="40">
        <f t="shared" si="29"/>
        <v>0</v>
      </c>
      <c r="G759" s="190"/>
    </row>
    <row r="760" spans="1:7" s="10" customFormat="1" ht="30" x14ac:dyDescent="0.25">
      <c r="A760" s="30" t="s">
        <v>147</v>
      </c>
      <c r="B760" s="363" t="s">
        <v>115</v>
      </c>
      <c r="C760" s="364"/>
      <c r="D760" s="237" t="s">
        <v>400</v>
      </c>
      <c r="E760" s="27" t="s">
        <v>401</v>
      </c>
      <c r="F760" s="30" t="s">
        <v>116</v>
      </c>
      <c r="G760" s="190"/>
    </row>
    <row r="761" spans="1:7" s="10" customFormat="1" x14ac:dyDescent="0.25">
      <c r="A761" s="175">
        <v>1</v>
      </c>
      <c r="B761" s="352">
        <v>2</v>
      </c>
      <c r="C761" s="354"/>
      <c r="D761" s="232">
        <v>4</v>
      </c>
      <c r="E761" s="175">
        <v>5</v>
      </c>
      <c r="F761" s="175">
        <v>6</v>
      </c>
      <c r="G761" s="190"/>
    </row>
    <row r="762" spans="1:7" s="10" customFormat="1" x14ac:dyDescent="0.25">
      <c r="A762" s="162">
        <v>3224</v>
      </c>
      <c r="B762" s="159" t="s">
        <v>280</v>
      </c>
      <c r="C762" s="165"/>
      <c r="D762" s="234"/>
      <c r="E762" s="156">
        <v>17049.509999999998</v>
      </c>
      <c r="F762" s="40">
        <f t="shared" si="29"/>
        <v>0</v>
      </c>
      <c r="G762" s="45"/>
    </row>
    <row r="763" spans="1:7" x14ac:dyDescent="0.25">
      <c r="A763" s="66">
        <v>323</v>
      </c>
      <c r="B763" s="60" t="s">
        <v>73</v>
      </c>
      <c r="C763" s="163"/>
      <c r="D763" s="233">
        <v>40000</v>
      </c>
      <c r="E763" s="139">
        <f>SUM(E764:E766)</f>
        <v>129424.11</v>
      </c>
      <c r="F763" s="40">
        <f t="shared" si="29"/>
        <v>323.56027499999999</v>
      </c>
      <c r="G763" s="45"/>
    </row>
    <row r="764" spans="1:7" s="31" customFormat="1" x14ac:dyDescent="0.25">
      <c r="A764" s="162">
        <v>3232</v>
      </c>
      <c r="B764" s="159" t="s">
        <v>75</v>
      </c>
      <c r="C764" s="165"/>
      <c r="D764" s="262"/>
      <c r="E764" s="156">
        <v>13090.5</v>
      </c>
      <c r="F764" s="40">
        <f t="shared" si="29"/>
        <v>0</v>
      </c>
      <c r="G764" s="45"/>
    </row>
    <row r="765" spans="1:7" s="31" customFormat="1" x14ac:dyDescent="0.25">
      <c r="A765" s="162">
        <v>3234</v>
      </c>
      <c r="B765" s="159" t="s">
        <v>351</v>
      </c>
      <c r="C765" s="59"/>
      <c r="D765" s="233"/>
      <c r="E765" s="156">
        <v>102542.86</v>
      </c>
      <c r="F765" s="40">
        <f t="shared" si="29"/>
        <v>0</v>
      </c>
      <c r="G765" s="45"/>
    </row>
    <row r="766" spans="1:7" s="29" customFormat="1" x14ac:dyDescent="0.25">
      <c r="A766" s="162">
        <v>3236</v>
      </c>
      <c r="B766" s="159" t="s">
        <v>352</v>
      </c>
      <c r="C766" s="59"/>
      <c r="D766" s="233"/>
      <c r="E766" s="156">
        <v>13790.75</v>
      </c>
      <c r="F766" s="40">
        <f t="shared" si="29"/>
        <v>0</v>
      </c>
      <c r="G766" s="45"/>
    </row>
    <row r="767" spans="1:7" s="31" customFormat="1" x14ac:dyDescent="0.25">
      <c r="A767" s="83"/>
      <c r="B767" s="343" t="s">
        <v>371</v>
      </c>
      <c r="C767" s="344"/>
      <c r="D767" s="238">
        <v>650000</v>
      </c>
      <c r="E767" s="82">
        <f>SUM(E770)</f>
        <v>892714.37</v>
      </c>
      <c r="F767" s="82">
        <f t="shared" si="29"/>
        <v>137.3406723076923</v>
      </c>
      <c r="G767" s="45"/>
    </row>
    <row r="768" spans="1:7" s="31" customFormat="1" x14ac:dyDescent="0.25">
      <c r="A768" s="137" t="s">
        <v>318</v>
      </c>
      <c r="B768" s="60" t="s">
        <v>6</v>
      </c>
      <c r="C768" s="166"/>
      <c r="D768" s="263">
        <v>650000</v>
      </c>
      <c r="E768" s="161">
        <f>SUM(E769)</f>
        <v>892714.37</v>
      </c>
      <c r="F768" s="161">
        <f t="shared" si="29"/>
        <v>137.3406723076923</v>
      </c>
      <c r="G768" s="45"/>
    </row>
    <row r="769" spans="1:7" s="31" customFormat="1" x14ac:dyDescent="0.25">
      <c r="A769" s="66">
        <v>32</v>
      </c>
      <c r="B769" s="60" t="s">
        <v>65</v>
      </c>
      <c r="C769" s="163"/>
      <c r="D769" s="263">
        <v>650000</v>
      </c>
      <c r="E769" s="161">
        <f>SUM(E770)</f>
        <v>892714.37</v>
      </c>
      <c r="F769" s="161">
        <f t="shared" si="29"/>
        <v>137.3406723076923</v>
      </c>
      <c r="G769" s="45"/>
    </row>
    <row r="770" spans="1:7" s="31" customFormat="1" x14ac:dyDescent="0.25">
      <c r="A770" s="66">
        <v>323</v>
      </c>
      <c r="B770" s="60" t="s">
        <v>73</v>
      </c>
      <c r="C770" s="160"/>
      <c r="D770" s="233">
        <v>650000</v>
      </c>
      <c r="E770" s="40">
        <f>E771</f>
        <v>892714.37</v>
      </c>
      <c r="F770" s="40">
        <f t="shared" si="29"/>
        <v>137.3406723076923</v>
      </c>
      <c r="G770" s="45"/>
    </row>
    <row r="771" spans="1:7" s="31" customFormat="1" x14ac:dyDescent="0.25">
      <c r="A771" s="162">
        <v>3232</v>
      </c>
      <c r="B771" s="159" t="s">
        <v>75</v>
      </c>
      <c r="C771" s="165"/>
      <c r="D771" s="233"/>
      <c r="E771" s="156">
        <v>892714.37</v>
      </c>
      <c r="F771" s="156">
        <f t="shared" si="29"/>
        <v>0</v>
      </c>
      <c r="G771" s="45"/>
    </row>
    <row r="772" spans="1:7" s="31" customFormat="1" x14ac:dyDescent="0.25">
      <c r="A772" s="83"/>
      <c r="B772" s="343" t="s">
        <v>372</v>
      </c>
      <c r="C772" s="344"/>
      <c r="D772" s="238">
        <v>120000</v>
      </c>
      <c r="E772" s="82">
        <f>SUM(E773+E779)</f>
        <v>725498.82000000007</v>
      </c>
      <c r="F772" s="82">
        <f t="shared" si="29"/>
        <v>604.58235000000013</v>
      </c>
      <c r="G772" s="45"/>
    </row>
    <row r="773" spans="1:7" s="31" customFormat="1" x14ac:dyDescent="0.25">
      <c r="A773" s="137" t="s">
        <v>318</v>
      </c>
      <c r="B773" s="60" t="s">
        <v>6</v>
      </c>
      <c r="C773" s="141"/>
      <c r="D773" s="233">
        <v>120000</v>
      </c>
      <c r="E773" s="40">
        <f>SUM(E774)</f>
        <v>125437.56</v>
      </c>
      <c r="F773" s="40">
        <f t="shared" si="29"/>
        <v>104.53129999999999</v>
      </c>
      <c r="G773" s="45"/>
    </row>
    <row r="774" spans="1:7" s="31" customFormat="1" x14ac:dyDescent="0.25">
      <c r="A774" s="66">
        <v>32</v>
      </c>
      <c r="B774" s="60" t="s">
        <v>65</v>
      </c>
      <c r="C774" s="160"/>
      <c r="D774" s="233">
        <v>120000</v>
      </c>
      <c r="E774" s="40">
        <f>SUM(E776)</f>
        <v>125437.56</v>
      </c>
      <c r="F774" s="40">
        <f t="shared" si="29"/>
        <v>104.53129999999999</v>
      </c>
      <c r="G774" s="45"/>
    </row>
    <row r="775" spans="1:7" s="31" customFormat="1" x14ac:dyDescent="0.25">
      <c r="A775" s="66">
        <v>322</v>
      </c>
      <c r="B775" s="60" t="s">
        <v>69</v>
      </c>
      <c r="C775" s="160"/>
      <c r="D775" s="233">
        <v>80000</v>
      </c>
      <c r="E775" s="40">
        <v>0</v>
      </c>
      <c r="F775" s="40">
        <v>0</v>
      </c>
      <c r="G775" s="45"/>
    </row>
    <row r="776" spans="1:7" s="31" customFormat="1" x14ac:dyDescent="0.25">
      <c r="A776" s="66">
        <v>323</v>
      </c>
      <c r="B776" s="60" t="s">
        <v>73</v>
      </c>
      <c r="C776" s="160"/>
      <c r="D776" s="233">
        <v>40000</v>
      </c>
      <c r="E776" s="40">
        <f>SUM(E777:E778)</f>
        <v>125437.56</v>
      </c>
      <c r="F776" s="40">
        <f t="shared" si="29"/>
        <v>313.59390000000002</v>
      </c>
      <c r="G776" s="45"/>
    </row>
    <row r="777" spans="1:7" s="31" customFormat="1" x14ac:dyDescent="0.25">
      <c r="A777" s="162">
        <v>3223</v>
      </c>
      <c r="B777" s="159" t="s">
        <v>71</v>
      </c>
      <c r="C777" s="163"/>
      <c r="D777" s="234"/>
      <c r="E777" s="156">
        <v>25218.560000000001</v>
      </c>
      <c r="F777" s="156">
        <f t="shared" si="29"/>
        <v>0</v>
      </c>
      <c r="G777" s="45"/>
    </row>
    <row r="778" spans="1:7" s="31" customFormat="1" x14ac:dyDescent="0.25">
      <c r="A778" s="162">
        <v>3232</v>
      </c>
      <c r="B778" s="159" t="s">
        <v>75</v>
      </c>
      <c r="C778" s="165"/>
      <c r="D778" s="233"/>
      <c r="E778" s="156">
        <v>100219</v>
      </c>
      <c r="F778" s="156">
        <f t="shared" si="29"/>
        <v>0</v>
      </c>
      <c r="G778" s="45"/>
    </row>
    <row r="779" spans="1:7" s="31" customFormat="1" x14ac:dyDescent="0.25">
      <c r="A779" s="66">
        <v>4</v>
      </c>
      <c r="B779" s="60" t="s">
        <v>7</v>
      </c>
      <c r="C779" s="75"/>
      <c r="D779" s="233"/>
      <c r="E779" s="40">
        <f>SUM(E780)</f>
        <v>600061.26</v>
      </c>
      <c r="F779" s="40">
        <f t="shared" si="29"/>
        <v>0</v>
      </c>
      <c r="G779" s="45"/>
    </row>
    <row r="780" spans="1:7" s="31" customFormat="1" x14ac:dyDescent="0.25">
      <c r="A780" s="66">
        <v>42</v>
      </c>
      <c r="B780" s="60" t="s">
        <v>117</v>
      </c>
      <c r="C780" s="75"/>
      <c r="D780" s="233"/>
      <c r="E780" s="40">
        <f>SUM(E781)</f>
        <v>600061.26</v>
      </c>
      <c r="F780" s="40">
        <f t="shared" si="29"/>
        <v>0</v>
      </c>
      <c r="G780" s="45"/>
    </row>
    <row r="781" spans="1:7" s="31" customFormat="1" x14ac:dyDescent="0.25">
      <c r="A781" s="66">
        <v>421</v>
      </c>
      <c r="B781" s="60" t="s">
        <v>100</v>
      </c>
      <c r="C781" s="59"/>
      <c r="D781" s="233"/>
      <c r="E781" s="40">
        <f>SUM(E782)</f>
        <v>600061.26</v>
      </c>
      <c r="F781" s="40">
        <f t="shared" si="29"/>
        <v>0</v>
      </c>
      <c r="G781" s="45"/>
    </row>
    <row r="782" spans="1:7" s="31" customFormat="1" x14ac:dyDescent="0.25">
      <c r="A782" s="162">
        <v>4214</v>
      </c>
      <c r="B782" s="159" t="s">
        <v>373</v>
      </c>
      <c r="C782" s="59"/>
      <c r="D782" s="233"/>
      <c r="E782" s="156">
        <v>600061.26</v>
      </c>
      <c r="F782" s="156">
        <f t="shared" si="29"/>
        <v>0</v>
      </c>
      <c r="G782" s="45"/>
    </row>
    <row r="783" spans="1:7" x14ac:dyDescent="0.25">
      <c r="A783" s="200"/>
      <c r="B783" s="98" t="s">
        <v>261</v>
      </c>
      <c r="C783" s="99"/>
      <c r="D783" s="238">
        <v>182000</v>
      </c>
      <c r="E783" s="82">
        <f>SUM(E784+E796)</f>
        <v>117734.9</v>
      </c>
      <c r="F783" s="82">
        <f t="shared" si="29"/>
        <v>64.689505494505497</v>
      </c>
      <c r="G783" s="45"/>
    </row>
    <row r="784" spans="1:7" x14ac:dyDescent="0.25">
      <c r="A784" s="126">
        <v>3</v>
      </c>
      <c r="B784" s="60" t="s">
        <v>6</v>
      </c>
      <c r="C784" s="165"/>
      <c r="D784" s="233">
        <v>182000</v>
      </c>
      <c r="E784" s="40">
        <f>SUM(E785+E791)</f>
        <v>24185.4</v>
      </c>
      <c r="F784" s="40">
        <f t="shared" si="29"/>
        <v>13.28868131868132</v>
      </c>
      <c r="G784" s="45"/>
    </row>
    <row r="785" spans="1:7" x14ac:dyDescent="0.25">
      <c r="A785" s="126">
        <v>32</v>
      </c>
      <c r="B785" s="60" t="s">
        <v>65</v>
      </c>
      <c r="C785" s="59"/>
      <c r="D785" s="233">
        <v>158000</v>
      </c>
      <c r="E785" s="40">
        <f>SUM(E787+E788)</f>
        <v>18528.95</v>
      </c>
      <c r="F785" s="40">
        <f t="shared" si="29"/>
        <v>11.727183544303799</v>
      </c>
      <c r="G785" s="45"/>
    </row>
    <row r="786" spans="1:7" s="1" customFormat="1" x14ac:dyDescent="0.25">
      <c r="A786" s="124">
        <v>322</v>
      </c>
      <c r="B786" s="60" t="s">
        <v>342</v>
      </c>
      <c r="C786" s="59"/>
      <c r="D786" s="233">
        <v>6000</v>
      </c>
      <c r="E786" s="40">
        <v>109.55</v>
      </c>
      <c r="F786" s="40">
        <f t="shared" si="29"/>
        <v>1.8258333333333332</v>
      </c>
      <c r="G786" s="45"/>
    </row>
    <row r="787" spans="1:7" s="31" customFormat="1" x14ac:dyDescent="0.25">
      <c r="A787" s="162">
        <v>3224</v>
      </c>
      <c r="B787" s="218" t="s">
        <v>280</v>
      </c>
      <c r="C787" s="59"/>
      <c r="D787" s="233"/>
      <c r="E787" s="156">
        <v>109.55</v>
      </c>
      <c r="F787" s="40">
        <f t="shared" si="29"/>
        <v>0</v>
      </c>
      <c r="G787" s="45"/>
    </row>
    <row r="788" spans="1:7" s="31" customFormat="1" x14ac:dyDescent="0.25">
      <c r="A788" s="66">
        <v>323</v>
      </c>
      <c r="B788" s="73" t="s">
        <v>73</v>
      </c>
      <c r="C788" s="59"/>
      <c r="D788" s="233">
        <v>152000</v>
      </c>
      <c r="E788" s="40">
        <v>18419.400000000001</v>
      </c>
      <c r="F788" s="40">
        <f t="shared" si="29"/>
        <v>12.118026315789475</v>
      </c>
      <c r="G788" s="45"/>
    </row>
    <row r="789" spans="1:7" s="1" customFormat="1" x14ac:dyDescent="0.25">
      <c r="A789" s="162">
        <v>3232</v>
      </c>
      <c r="B789" s="218" t="s">
        <v>75</v>
      </c>
      <c r="C789" s="59"/>
      <c r="D789" s="233"/>
      <c r="E789" s="156">
        <v>18419.400000000001</v>
      </c>
      <c r="F789" s="40">
        <f t="shared" si="29"/>
        <v>0</v>
      </c>
      <c r="G789" s="45"/>
    </row>
    <row r="790" spans="1:7" s="1" customFormat="1" x14ac:dyDescent="0.25">
      <c r="A790" s="219">
        <v>3234</v>
      </c>
      <c r="B790" s="218" t="s">
        <v>77</v>
      </c>
      <c r="C790" s="59"/>
      <c r="D790" s="233"/>
      <c r="E790" s="156">
        <v>0</v>
      </c>
      <c r="F790" s="40">
        <f t="shared" si="29"/>
        <v>0</v>
      </c>
      <c r="G790" s="45"/>
    </row>
    <row r="791" spans="1:7" s="31" customFormat="1" x14ac:dyDescent="0.25">
      <c r="A791" s="126">
        <v>36</v>
      </c>
      <c r="B791" s="73" t="s">
        <v>343</v>
      </c>
      <c r="C791" s="59"/>
      <c r="D791" s="233">
        <v>24000</v>
      </c>
      <c r="E791" s="40">
        <v>5656.45</v>
      </c>
      <c r="F791" s="40">
        <f t="shared" si="29"/>
        <v>23.568541666666665</v>
      </c>
      <c r="G791" s="45"/>
    </row>
    <row r="792" spans="1:7" x14ac:dyDescent="0.25">
      <c r="A792" s="126">
        <v>363</v>
      </c>
      <c r="B792" s="73" t="s">
        <v>90</v>
      </c>
      <c r="C792" s="59"/>
      <c r="D792" s="233">
        <v>24000</v>
      </c>
      <c r="E792" s="40">
        <v>5656.45</v>
      </c>
      <c r="F792" s="40">
        <f t="shared" si="29"/>
        <v>23.568541666666665</v>
      </c>
      <c r="G792" s="45"/>
    </row>
    <row r="793" spans="1:7" s="31" customFormat="1" ht="30" x14ac:dyDescent="0.25">
      <c r="A793" s="30" t="s">
        <v>147</v>
      </c>
      <c r="B793" s="363" t="s">
        <v>115</v>
      </c>
      <c r="C793" s="364"/>
      <c r="D793" s="237" t="s">
        <v>400</v>
      </c>
      <c r="E793" s="27" t="s">
        <v>401</v>
      </c>
      <c r="F793" s="30" t="s">
        <v>116</v>
      </c>
      <c r="G793" s="45"/>
    </row>
    <row r="794" spans="1:7" s="31" customFormat="1" x14ac:dyDescent="0.25">
      <c r="A794" s="175">
        <v>1</v>
      </c>
      <c r="B794" s="352">
        <v>2</v>
      </c>
      <c r="C794" s="354"/>
      <c r="D794" s="232">
        <v>4</v>
      </c>
      <c r="E794" s="175">
        <v>5</v>
      </c>
      <c r="F794" s="175">
        <v>6</v>
      </c>
      <c r="G794" s="45"/>
    </row>
    <row r="795" spans="1:7" x14ac:dyDescent="0.25">
      <c r="A795" s="219">
        <v>3631</v>
      </c>
      <c r="B795" s="218" t="s">
        <v>91</v>
      </c>
      <c r="C795" s="59"/>
      <c r="D795" s="233"/>
      <c r="E795" s="156">
        <v>5656.45</v>
      </c>
      <c r="F795" s="40">
        <f t="shared" si="29"/>
        <v>0</v>
      </c>
      <c r="G795" s="45"/>
    </row>
    <row r="796" spans="1:7" s="1" customFormat="1" x14ac:dyDescent="0.25">
      <c r="A796" s="126">
        <v>4</v>
      </c>
      <c r="B796" s="73" t="s">
        <v>7</v>
      </c>
      <c r="C796" s="59"/>
      <c r="D796" s="233">
        <v>0</v>
      </c>
      <c r="E796" s="40">
        <v>93549.5</v>
      </c>
      <c r="F796" s="40">
        <v>0</v>
      </c>
      <c r="G796" s="45"/>
    </row>
    <row r="797" spans="1:7" s="1" customFormat="1" x14ac:dyDescent="0.25">
      <c r="A797" s="126">
        <v>42</v>
      </c>
      <c r="B797" s="73" t="s">
        <v>117</v>
      </c>
      <c r="C797" s="59"/>
      <c r="D797" s="233">
        <v>0</v>
      </c>
      <c r="E797" s="40">
        <v>93549.5</v>
      </c>
      <c r="F797" s="40">
        <v>0</v>
      </c>
      <c r="G797" s="45"/>
    </row>
    <row r="798" spans="1:7" s="1" customFormat="1" x14ac:dyDescent="0.25">
      <c r="A798" s="126">
        <v>421</v>
      </c>
      <c r="B798" s="73" t="s">
        <v>100</v>
      </c>
      <c r="C798" s="59"/>
      <c r="D798" s="233">
        <v>0</v>
      </c>
      <c r="E798" s="40">
        <f>SUM(E799:E800)</f>
        <v>93549.5</v>
      </c>
      <c r="F798" s="40">
        <v>0</v>
      </c>
      <c r="G798" s="45"/>
    </row>
    <row r="799" spans="1:7" s="31" customFormat="1" x14ac:dyDescent="0.25">
      <c r="A799" s="219">
        <v>4212</v>
      </c>
      <c r="B799" s="308" t="s">
        <v>446</v>
      </c>
      <c r="C799" s="59"/>
      <c r="D799" s="233"/>
      <c r="E799" s="156">
        <v>41362</v>
      </c>
      <c r="F799" s="298">
        <v>0</v>
      </c>
      <c r="G799" s="45"/>
    </row>
    <row r="800" spans="1:7" s="31" customFormat="1" x14ac:dyDescent="0.25">
      <c r="A800" s="219">
        <v>4214</v>
      </c>
      <c r="B800" s="308" t="s">
        <v>445</v>
      </c>
      <c r="C800" s="59"/>
      <c r="D800" s="233"/>
      <c r="E800" s="156">
        <v>52187.5</v>
      </c>
      <c r="F800" s="298">
        <v>0</v>
      </c>
      <c r="G800" s="45"/>
    </row>
    <row r="801" spans="1:7" s="321" customFormat="1" ht="15.75" customHeight="1" x14ac:dyDescent="0.25">
      <c r="A801" s="322"/>
      <c r="B801" s="323" t="s">
        <v>447</v>
      </c>
      <c r="C801" s="324"/>
      <c r="D801" s="325">
        <v>0</v>
      </c>
      <c r="E801" s="326">
        <v>33182.5</v>
      </c>
      <c r="F801" s="326">
        <v>0</v>
      </c>
      <c r="G801" s="320"/>
    </row>
    <row r="802" spans="1:7" s="1" customFormat="1" x14ac:dyDescent="0.25">
      <c r="A802" s="126">
        <v>4</v>
      </c>
      <c r="B802" s="73" t="s">
        <v>7</v>
      </c>
      <c r="C802" s="59"/>
      <c r="D802" s="233">
        <v>0</v>
      </c>
      <c r="E802" s="40">
        <v>32182.5</v>
      </c>
      <c r="F802" s="40">
        <v>0</v>
      </c>
      <c r="G802" s="45"/>
    </row>
    <row r="803" spans="1:7" s="1" customFormat="1" x14ac:dyDescent="0.25">
      <c r="A803" s="126">
        <v>42</v>
      </c>
      <c r="B803" s="73" t="s">
        <v>117</v>
      </c>
      <c r="C803" s="59"/>
      <c r="D803" s="233">
        <v>0</v>
      </c>
      <c r="E803" s="40">
        <v>33182.5</v>
      </c>
      <c r="F803" s="40">
        <v>0</v>
      </c>
      <c r="G803" s="45"/>
    </row>
    <row r="804" spans="1:7" s="1" customFormat="1" x14ac:dyDescent="0.25">
      <c r="A804" s="126">
        <v>421</v>
      </c>
      <c r="B804" s="73" t="s">
        <v>100</v>
      </c>
      <c r="C804" s="59"/>
      <c r="D804" s="233"/>
      <c r="E804" s="40">
        <v>33182.5</v>
      </c>
      <c r="F804" s="40">
        <v>0</v>
      </c>
      <c r="G804" s="45"/>
    </row>
    <row r="805" spans="1:7" s="31" customFormat="1" x14ac:dyDescent="0.25">
      <c r="A805" s="219">
        <v>4212</v>
      </c>
      <c r="B805" s="308" t="s">
        <v>448</v>
      </c>
      <c r="C805" s="59"/>
      <c r="D805" s="233"/>
      <c r="E805" s="156">
        <v>33182.5</v>
      </c>
      <c r="F805" s="298">
        <v>0</v>
      </c>
      <c r="G805" s="45"/>
    </row>
    <row r="806" spans="1:7" s="1" customFormat="1" x14ac:dyDescent="0.25">
      <c r="A806" s="114"/>
      <c r="B806" s="309" t="s">
        <v>449</v>
      </c>
      <c r="C806" s="99"/>
      <c r="D806" s="238">
        <v>0</v>
      </c>
      <c r="E806" s="82">
        <v>11500</v>
      </c>
      <c r="F806" s="82">
        <v>0</v>
      </c>
      <c r="G806" s="45"/>
    </row>
    <row r="807" spans="1:7" s="31" customFormat="1" x14ac:dyDescent="0.25">
      <c r="A807" s="126">
        <v>4</v>
      </c>
      <c r="B807" s="73" t="s">
        <v>7</v>
      </c>
      <c r="C807" s="59"/>
      <c r="D807" s="233">
        <v>0</v>
      </c>
      <c r="E807" s="40">
        <v>11500</v>
      </c>
      <c r="F807" s="40">
        <v>0</v>
      </c>
      <c r="G807" s="45"/>
    </row>
    <row r="808" spans="1:7" s="31" customFormat="1" x14ac:dyDescent="0.25">
      <c r="A808" s="126">
        <v>42</v>
      </c>
      <c r="B808" s="73" t="s">
        <v>117</v>
      </c>
      <c r="C808" s="59"/>
      <c r="D808" s="233">
        <v>0</v>
      </c>
      <c r="E808" s="40">
        <v>11500</v>
      </c>
      <c r="F808" s="40">
        <v>0</v>
      </c>
      <c r="G808" s="45"/>
    </row>
    <row r="809" spans="1:7" s="31" customFormat="1" x14ac:dyDescent="0.25">
      <c r="A809" s="126">
        <v>421</v>
      </c>
      <c r="B809" s="73" t="s">
        <v>100</v>
      </c>
      <c r="C809" s="59"/>
      <c r="D809" s="233">
        <v>0</v>
      </c>
      <c r="E809" s="40">
        <v>11500</v>
      </c>
      <c r="F809" s="40">
        <v>0</v>
      </c>
      <c r="G809" s="45"/>
    </row>
    <row r="810" spans="1:7" s="31" customFormat="1" x14ac:dyDescent="0.25">
      <c r="A810" s="219">
        <v>4212</v>
      </c>
      <c r="B810" s="308" t="s">
        <v>450</v>
      </c>
      <c r="C810" s="59"/>
      <c r="D810" s="233"/>
      <c r="E810" s="156">
        <v>11500</v>
      </c>
      <c r="F810" s="298">
        <v>0</v>
      </c>
      <c r="G810" s="45"/>
    </row>
    <row r="811" spans="1:7" s="1" customFormat="1" x14ac:dyDescent="0.25">
      <c r="A811" s="132"/>
      <c r="B811" s="108" t="s">
        <v>344</v>
      </c>
      <c r="C811" s="109"/>
      <c r="D811" s="252">
        <v>59000</v>
      </c>
      <c r="E811" s="110">
        <f>SUM(E812+E816)</f>
        <v>42182.35</v>
      </c>
      <c r="F811" s="110">
        <f t="shared" si="29"/>
        <v>71.495508474576269</v>
      </c>
      <c r="G811" s="45"/>
    </row>
    <row r="812" spans="1:7" s="1" customFormat="1" x14ac:dyDescent="0.25">
      <c r="A812" s="220"/>
      <c r="B812" s="98" t="s">
        <v>262</v>
      </c>
      <c r="C812" s="194"/>
      <c r="D812" s="238">
        <v>59000</v>
      </c>
      <c r="E812" s="82">
        <v>37982.35</v>
      </c>
      <c r="F812" s="82">
        <f t="shared" si="29"/>
        <v>64.37686440677966</v>
      </c>
      <c r="G812" s="45"/>
    </row>
    <row r="813" spans="1:7" x14ac:dyDescent="0.25">
      <c r="A813" s="126">
        <v>3</v>
      </c>
      <c r="B813" s="60" t="s">
        <v>6</v>
      </c>
      <c r="C813" s="59"/>
      <c r="D813" s="233">
        <v>59000</v>
      </c>
      <c r="E813" s="40">
        <v>37982.35</v>
      </c>
      <c r="F813" s="40">
        <f t="shared" si="29"/>
        <v>64.37686440677966</v>
      </c>
      <c r="G813" s="96"/>
    </row>
    <row r="814" spans="1:7" s="1" customFormat="1" x14ac:dyDescent="0.25">
      <c r="A814" s="126">
        <v>323</v>
      </c>
      <c r="B814" s="60" t="s">
        <v>73</v>
      </c>
      <c r="C814" s="59"/>
      <c r="D814" s="233">
        <v>59000</v>
      </c>
      <c r="E814" s="40">
        <v>37982.35</v>
      </c>
      <c r="F814" s="40">
        <f t="shared" si="29"/>
        <v>64.37686440677966</v>
      </c>
      <c r="G814" s="96"/>
    </row>
    <row r="815" spans="1:7" x14ac:dyDescent="0.25">
      <c r="A815" s="213">
        <v>3234</v>
      </c>
      <c r="B815" s="159" t="s">
        <v>77</v>
      </c>
      <c r="C815" s="75"/>
      <c r="D815" s="234"/>
      <c r="E815" s="221">
        <v>37982.35</v>
      </c>
      <c r="F815" s="40">
        <f t="shared" si="29"/>
        <v>0</v>
      </c>
      <c r="G815" s="222"/>
    </row>
    <row r="816" spans="1:7" s="31" customFormat="1" x14ac:dyDescent="0.25">
      <c r="A816" s="123"/>
      <c r="B816" s="98" t="s">
        <v>451</v>
      </c>
      <c r="C816" s="122"/>
      <c r="D816" s="257">
        <v>0</v>
      </c>
      <c r="E816" s="121">
        <f>SUM(E817)</f>
        <v>4200</v>
      </c>
      <c r="F816" s="82">
        <v>0</v>
      </c>
      <c r="G816" s="222"/>
    </row>
    <row r="817" spans="1:7" s="31" customFormat="1" x14ac:dyDescent="0.25">
      <c r="A817" s="124">
        <v>3</v>
      </c>
      <c r="B817" s="310" t="s">
        <v>225</v>
      </c>
      <c r="C817" s="75"/>
      <c r="D817" s="294">
        <v>0</v>
      </c>
      <c r="E817" s="295">
        <f>SUM(E818)</f>
        <v>4200</v>
      </c>
      <c r="F817" s="40">
        <v>0</v>
      </c>
      <c r="G817" s="222"/>
    </row>
    <row r="818" spans="1:7" s="31" customFormat="1" ht="45" x14ac:dyDescent="0.25">
      <c r="A818" s="124">
        <v>35</v>
      </c>
      <c r="B818" s="310" t="s">
        <v>452</v>
      </c>
      <c r="C818" s="75"/>
      <c r="D818" s="294">
        <v>0</v>
      </c>
      <c r="E818" s="295">
        <f>SUM(E819)</f>
        <v>4200</v>
      </c>
      <c r="F818" s="40">
        <v>0</v>
      </c>
      <c r="G818" s="222"/>
    </row>
    <row r="819" spans="1:7" s="31" customFormat="1" x14ac:dyDescent="0.25">
      <c r="A819" s="124">
        <v>352</v>
      </c>
      <c r="B819" s="60" t="s">
        <v>433</v>
      </c>
      <c r="C819" s="75"/>
      <c r="D819" s="294">
        <v>0</v>
      </c>
      <c r="E819" s="295">
        <v>4200</v>
      </c>
      <c r="F819" s="40">
        <v>0</v>
      </c>
      <c r="G819" s="222"/>
    </row>
    <row r="820" spans="1:7" s="31" customFormat="1" x14ac:dyDescent="0.25">
      <c r="A820" s="213">
        <v>3523</v>
      </c>
      <c r="B820" s="297" t="s">
        <v>227</v>
      </c>
      <c r="C820" s="75"/>
      <c r="D820" s="262"/>
      <c r="E820" s="221">
        <v>4200</v>
      </c>
      <c r="F820" s="40">
        <v>0</v>
      </c>
      <c r="G820" s="222"/>
    </row>
    <row r="821" spans="1:7" x14ac:dyDescent="0.25">
      <c r="A821" s="107"/>
      <c r="B821" s="108" t="s">
        <v>143</v>
      </c>
      <c r="C821" s="129"/>
      <c r="D821" s="113">
        <f>SUM(D822+D827+D832+D836+D841+D845)</f>
        <v>6592000</v>
      </c>
      <c r="E821" s="131">
        <f>SUM(E822+E827+E832+E836+E841+E849)</f>
        <v>30125</v>
      </c>
      <c r="F821" s="110">
        <f t="shared" si="29"/>
        <v>0.45699332524271841</v>
      </c>
      <c r="G821" s="96"/>
    </row>
    <row r="822" spans="1:7" x14ac:dyDescent="0.25">
      <c r="A822" s="200"/>
      <c r="B822" s="98" t="s">
        <v>263</v>
      </c>
      <c r="C822" s="122"/>
      <c r="D822" s="257">
        <v>1160000</v>
      </c>
      <c r="E822" s="121">
        <v>0</v>
      </c>
      <c r="F822" s="82">
        <f t="shared" si="29"/>
        <v>0</v>
      </c>
      <c r="G822" s="222"/>
    </row>
    <row r="823" spans="1:7" x14ac:dyDescent="0.25">
      <c r="A823" s="66">
        <v>4</v>
      </c>
      <c r="B823" s="60" t="s">
        <v>7</v>
      </c>
      <c r="C823" s="75"/>
      <c r="D823" s="254">
        <v>1160000</v>
      </c>
      <c r="E823" s="139">
        <v>0</v>
      </c>
      <c r="F823" s="40">
        <f t="shared" si="29"/>
        <v>0</v>
      </c>
      <c r="G823" s="45"/>
    </row>
    <row r="824" spans="1:7" x14ac:dyDescent="0.25">
      <c r="A824" s="66">
        <v>42</v>
      </c>
      <c r="B824" s="60" t="s">
        <v>117</v>
      </c>
      <c r="C824" s="164"/>
      <c r="D824" s="254">
        <v>1160000</v>
      </c>
      <c r="E824" s="139">
        <v>0</v>
      </c>
      <c r="F824" s="40">
        <f t="shared" si="29"/>
        <v>0</v>
      </c>
      <c r="G824" s="45"/>
    </row>
    <row r="825" spans="1:7" x14ac:dyDescent="0.25">
      <c r="A825" s="66">
        <v>421</v>
      </c>
      <c r="B825" s="60" t="s">
        <v>100</v>
      </c>
      <c r="C825" s="59"/>
      <c r="D825" s="254">
        <v>1160000</v>
      </c>
      <c r="E825" s="40">
        <v>0</v>
      </c>
      <c r="F825" s="40">
        <f t="shared" si="29"/>
        <v>0</v>
      </c>
      <c r="G825" s="45"/>
    </row>
    <row r="826" spans="1:7" s="1" customFormat="1" x14ac:dyDescent="0.25">
      <c r="A826" s="162">
        <v>4212</v>
      </c>
      <c r="B826" s="159" t="s">
        <v>274</v>
      </c>
      <c r="C826" s="59"/>
      <c r="D826" s="233"/>
      <c r="E826" s="156"/>
      <c r="F826" s="40">
        <f t="shared" si="29"/>
        <v>0</v>
      </c>
      <c r="G826" s="45"/>
    </row>
    <row r="827" spans="1:7" s="1" customFormat="1" x14ac:dyDescent="0.25">
      <c r="A827" s="83"/>
      <c r="B827" s="98" t="s">
        <v>264</v>
      </c>
      <c r="C827" s="99"/>
      <c r="D827" s="238">
        <v>3000000</v>
      </c>
      <c r="E827" s="82">
        <f>SUM(E828)</f>
        <v>0</v>
      </c>
      <c r="F827" s="82">
        <f t="shared" si="29"/>
        <v>0</v>
      </c>
      <c r="G827" s="45"/>
    </row>
    <row r="828" spans="1:7" s="1" customFormat="1" ht="14.25" customHeight="1" x14ac:dyDescent="0.25">
      <c r="A828" s="66">
        <v>4</v>
      </c>
      <c r="B828" s="60" t="s">
        <v>7</v>
      </c>
      <c r="C828" s="59"/>
      <c r="D828" s="233">
        <v>3000000</v>
      </c>
      <c r="E828" s="40">
        <f>E829</f>
        <v>0</v>
      </c>
      <c r="F828" s="40">
        <f t="shared" si="29"/>
        <v>0</v>
      </c>
      <c r="G828" s="45"/>
    </row>
    <row r="829" spans="1:7" x14ac:dyDescent="0.25">
      <c r="A829" s="66">
        <v>42</v>
      </c>
      <c r="B829" s="73" t="s">
        <v>117</v>
      </c>
      <c r="C829" s="59"/>
      <c r="D829" s="233">
        <v>3000000</v>
      </c>
      <c r="E829" s="40">
        <v>0</v>
      </c>
      <c r="F829" s="40">
        <f t="shared" si="29"/>
        <v>0</v>
      </c>
      <c r="G829" s="45"/>
    </row>
    <row r="830" spans="1:7" x14ac:dyDescent="0.25">
      <c r="A830" s="66">
        <v>421</v>
      </c>
      <c r="B830" s="73" t="s">
        <v>100</v>
      </c>
      <c r="C830" s="59"/>
      <c r="D830" s="233">
        <v>3000000</v>
      </c>
      <c r="E830" s="40">
        <v>0</v>
      </c>
      <c r="F830" s="40">
        <f t="shared" si="29"/>
        <v>0</v>
      </c>
      <c r="G830" s="45"/>
    </row>
    <row r="831" spans="1:7" s="1" customFormat="1" ht="16.5" customHeight="1" x14ac:dyDescent="0.25">
      <c r="A831" s="162">
        <v>4214</v>
      </c>
      <c r="B831" s="218" t="s">
        <v>218</v>
      </c>
      <c r="C831" s="165"/>
      <c r="D831" s="233"/>
      <c r="E831" s="156"/>
      <c r="F831" s="40">
        <f t="shared" si="29"/>
        <v>0</v>
      </c>
      <c r="G831" s="158"/>
    </row>
    <row r="832" spans="1:7" s="1" customFormat="1" x14ac:dyDescent="0.25">
      <c r="A832" s="83"/>
      <c r="B832" s="98" t="s">
        <v>345</v>
      </c>
      <c r="C832" s="194"/>
      <c r="D832" s="238">
        <v>0</v>
      </c>
      <c r="E832" s="82">
        <v>0</v>
      </c>
      <c r="F832" s="82">
        <f t="shared" si="29"/>
        <v>0</v>
      </c>
      <c r="G832" s="94"/>
    </row>
    <row r="833" spans="1:7" x14ac:dyDescent="0.25">
      <c r="A833" s="66">
        <v>4</v>
      </c>
      <c r="B833" s="60" t="s">
        <v>7</v>
      </c>
      <c r="C833" s="59"/>
      <c r="D833" s="233">
        <v>0</v>
      </c>
      <c r="E833" s="161">
        <v>0</v>
      </c>
      <c r="F833" s="40">
        <f t="shared" si="29"/>
        <v>0</v>
      </c>
      <c r="G833" s="93"/>
    </row>
    <row r="834" spans="1:7" s="1" customFormat="1" x14ac:dyDescent="0.25">
      <c r="A834" s="124">
        <v>42</v>
      </c>
      <c r="B834" s="60" t="s">
        <v>117</v>
      </c>
      <c r="C834" s="141"/>
      <c r="D834" s="233">
        <v>0</v>
      </c>
      <c r="E834" s="161">
        <v>0</v>
      </c>
      <c r="F834" s="40">
        <f t="shared" si="29"/>
        <v>0</v>
      </c>
      <c r="G834" s="45"/>
    </row>
    <row r="835" spans="1:7" s="19" customFormat="1" x14ac:dyDescent="0.25">
      <c r="A835" s="124">
        <v>422</v>
      </c>
      <c r="B835" s="60" t="s">
        <v>101</v>
      </c>
      <c r="C835" s="163"/>
      <c r="D835" s="237"/>
      <c r="E835" s="161">
        <v>0</v>
      </c>
      <c r="F835" s="40">
        <f t="shared" si="29"/>
        <v>0</v>
      </c>
      <c r="G835" s="45"/>
    </row>
    <row r="836" spans="1:7" s="19" customFormat="1" x14ac:dyDescent="0.25">
      <c r="A836" s="123"/>
      <c r="B836" s="98" t="s">
        <v>295</v>
      </c>
      <c r="C836" s="99"/>
      <c r="D836" s="257">
        <v>1000000</v>
      </c>
      <c r="E836" s="82">
        <v>0</v>
      </c>
      <c r="F836" s="82">
        <f t="shared" si="29"/>
        <v>0</v>
      </c>
      <c r="G836" s="45"/>
    </row>
    <row r="837" spans="1:7" s="19" customFormat="1" x14ac:dyDescent="0.25">
      <c r="A837" s="66">
        <v>4</v>
      </c>
      <c r="B837" s="60" t="s">
        <v>7</v>
      </c>
      <c r="C837" s="59"/>
      <c r="D837" s="233">
        <v>1000000</v>
      </c>
      <c r="E837" s="161">
        <v>0</v>
      </c>
      <c r="F837" s="40">
        <f t="shared" si="29"/>
        <v>0</v>
      </c>
      <c r="G837" s="45"/>
    </row>
    <row r="838" spans="1:7" s="32" customFormat="1" x14ac:dyDescent="0.25">
      <c r="A838" s="66">
        <v>42</v>
      </c>
      <c r="B838" s="60" t="s">
        <v>117</v>
      </c>
      <c r="C838" s="59"/>
      <c r="D838" s="233">
        <v>1000000</v>
      </c>
      <c r="E838" s="161">
        <v>0</v>
      </c>
      <c r="F838" s="40">
        <f t="shared" si="29"/>
        <v>0</v>
      </c>
      <c r="G838" s="45"/>
    </row>
    <row r="839" spans="1:7" s="1" customFormat="1" x14ac:dyDescent="0.25">
      <c r="A839" s="66">
        <v>421</v>
      </c>
      <c r="B839" s="60" t="s">
        <v>100</v>
      </c>
      <c r="C839" s="59"/>
      <c r="D839" s="233">
        <v>1000000</v>
      </c>
      <c r="E839" s="161">
        <v>0</v>
      </c>
      <c r="F839" s="40">
        <f t="shared" si="29"/>
        <v>0</v>
      </c>
      <c r="G839" s="45"/>
    </row>
    <row r="840" spans="1:7" x14ac:dyDescent="0.25">
      <c r="A840" s="162">
        <v>4214</v>
      </c>
      <c r="B840" s="159" t="s">
        <v>218</v>
      </c>
      <c r="C840" s="165"/>
      <c r="D840" s="234"/>
      <c r="E840" s="161">
        <v>0</v>
      </c>
      <c r="F840" s="40">
        <f t="shared" si="29"/>
        <v>0</v>
      </c>
      <c r="G840" s="180"/>
    </row>
    <row r="841" spans="1:7" s="1" customFormat="1" x14ac:dyDescent="0.25">
      <c r="A841" s="83"/>
      <c r="B841" s="98" t="s">
        <v>424</v>
      </c>
      <c r="C841" s="99"/>
      <c r="D841" s="238">
        <v>1162000</v>
      </c>
      <c r="E841" s="82">
        <v>0</v>
      </c>
      <c r="F841" s="82">
        <f t="shared" si="29"/>
        <v>0</v>
      </c>
      <c r="G841" s="45"/>
    </row>
    <row r="842" spans="1:7" s="1" customFormat="1" x14ac:dyDescent="0.25">
      <c r="A842" s="66">
        <v>4</v>
      </c>
      <c r="B842" s="35" t="s">
        <v>7</v>
      </c>
      <c r="C842" s="165"/>
      <c r="D842" s="233">
        <v>1162000</v>
      </c>
      <c r="E842" s="161">
        <v>0</v>
      </c>
      <c r="F842" s="40">
        <f t="shared" si="29"/>
        <v>0</v>
      </c>
      <c r="G842" s="45"/>
    </row>
    <row r="843" spans="1:7" s="1" customFormat="1" x14ac:dyDescent="0.25">
      <c r="A843" s="66">
        <v>42</v>
      </c>
      <c r="B843" s="76" t="s">
        <v>117</v>
      </c>
      <c r="C843" s="59"/>
      <c r="D843" s="233">
        <v>1162000</v>
      </c>
      <c r="E843" s="161">
        <v>0</v>
      </c>
      <c r="F843" s="40">
        <f t="shared" si="29"/>
        <v>0</v>
      </c>
      <c r="G843" s="45"/>
    </row>
    <row r="844" spans="1:7" s="1" customFormat="1" x14ac:dyDescent="0.25">
      <c r="A844" s="66">
        <v>421</v>
      </c>
      <c r="B844" s="60" t="s">
        <v>100</v>
      </c>
      <c r="C844" s="59"/>
      <c r="D844" s="233">
        <v>1162000</v>
      </c>
      <c r="E844" s="161">
        <v>0</v>
      </c>
      <c r="F844" s="40">
        <f t="shared" si="29"/>
        <v>0</v>
      </c>
      <c r="G844" s="190"/>
    </row>
    <row r="845" spans="1:7" s="1" customFormat="1" ht="30" x14ac:dyDescent="0.25">
      <c r="A845" s="83"/>
      <c r="B845" s="285" t="s">
        <v>425</v>
      </c>
      <c r="C845" s="83"/>
      <c r="D845" s="238">
        <v>270000</v>
      </c>
      <c r="E845" s="82">
        <v>0</v>
      </c>
      <c r="F845" s="82">
        <f t="shared" si="29"/>
        <v>0</v>
      </c>
      <c r="G845" s="190"/>
    </row>
    <row r="846" spans="1:7" s="1" customFormat="1" x14ac:dyDescent="0.25">
      <c r="A846" s="66">
        <v>4</v>
      </c>
      <c r="B846" s="41" t="s">
        <v>426</v>
      </c>
      <c r="C846" s="41"/>
      <c r="D846" s="233">
        <v>270000</v>
      </c>
      <c r="E846" s="161">
        <v>0</v>
      </c>
      <c r="F846" s="40">
        <v>0</v>
      </c>
      <c r="G846" s="190"/>
    </row>
    <row r="847" spans="1:7" s="1" customFormat="1" x14ac:dyDescent="0.25">
      <c r="A847" s="66">
        <v>42</v>
      </c>
      <c r="B847" s="41" t="s">
        <v>117</v>
      </c>
      <c r="C847" s="41"/>
      <c r="D847" s="233">
        <v>270000</v>
      </c>
      <c r="E847" s="161">
        <v>0</v>
      </c>
      <c r="F847" s="40">
        <v>0</v>
      </c>
      <c r="G847" s="190"/>
    </row>
    <row r="848" spans="1:7" s="1" customFormat="1" x14ac:dyDescent="0.25">
      <c r="A848" s="313">
        <v>422</v>
      </c>
      <c r="B848" s="78" t="s">
        <v>101</v>
      </c>
      <c r="C848" s="78"/>
      <c r="D848" s="293">
        <v>270000</v>
      </c>
      <c r="E848" s="161">
        <v>0</v>
      </c>
      <c r="F848" s="91">
        <v>0</v>
      </c>
      <c r="G848" s="190"/>
    </row>
    <row r="849" spans="1:7" s="1" customFormat="1" x14ac:dyDescent="0.25">
      <c r="A849" s="83"/>
      <c r="B849" s="83" t="s">
        <v>453</v>
      </c>
      <c r="C849" s="83"/>
      <c r="D849" s="238">
        <v>0</v>
      </c>
      <c r="E849" s="82">
        <v>30125</v>
      </c>
      <c r="F849" s="82">
        <v>0</v>
      </c>
      <c r="G849" s="190"/>
    </row>
    <row r="850" spans="1:7" s="1" customFormat="1" x14ac:dyDescent="0.25">
      <c r="A850" s="66">
        <v>4</v>
      </c>
      <c r="B850" s="41" t="s">
        <v>7</v>
      </c>
      <c r="C850" s="41"/>
      <c r="D850" s="233">
        <v>0</v>
      </c>
      <c r="E850" s="40">
        <v>30125</v>
      </c>
      <c r="F850" s="40">
        <v>0</v>
      </c>
      <c r="G850" s="190"/>
    </row>
    <row r="851" spans="1:7" s="1" customFormat="1" x14ac:dyDescent="0.25">
      <c r="A851" s="66">
        <v>42</v>
      </c>
      <c r="B851" s="41" t="s">
        <v>117</v>
      </c>
      <c r="C851" s="41"/>
      <c r="D851" s="233">
        <v>0</v>
      </c>
      <c r="E851" s="40">
        <v>30125</v>
      </c>
      <c r="F851" s="40">
        <v>0</v>
      </c>
      <c r="G851" s="190"/>
    </row>
    <row r="852" spans="1:7" s="1" customFormat="1" x14ac:dyDescent="0.25">
      <c r="A852" s="66">
        <v>421</v>
      </c>
      <c r="B852" s="41" t="s">
        <v>100</v>
      </c>
      <c r="C852" s="41"/>
      <c r="D852" s="233">
        <v>0</v>
      </c>
      <c r="E852" s="40">
        <v>30125</v>
      </c>
      <c r="F852" s="40">
        <v>0</v>
      </c>
      <c r="G852" s="190"/>
    </row>
    <row r="853" spans="1:7" s="1" customFormat="1" x14ac:dyDescent="0.25">
      <c r="A853" s="314">
        <v>4212</v>
      </c>
      <c r="B853" s="315" t="s">
        <v>218</v>
      </c>
      <c r="C853" s="315"/>
      <c r="D853" s="316"/>
      <c r="E853" s="298">
        <v>30125</v>
      </c>
      <c r="F853" s="298">
        <v>0</v>
      </c>
      <c r="G853" s="190"/>
    </row>
    <row r="854" spans="1:7" s="1" customFormat="1" x14ac:dyDescent="0.25">
      <c r="A854" s="311"/>
      <c r="B854" s="77"/>
      <c r="C854" s="77"/>
      <c r="D854" s="312"/>
      <c r="E854" s="45"/>
      <c r="F854" s="45"/>
      <c r="G854" s="190"/>
    </row>
    <row r="855" spans="1:7" s="1" customFormat="1" x14ac:dyDescent="0.25">
      <c r="A855" s="311"/>
      <c r="B855" s="77"/>
      <c r="C855" s="77"/>
      <c r="D855" s="312"/>
      <c r="E855" s="45"/>
      <c r="F855" s="45"/>
      <c r="G855" s="190"/>
    </row>
    <row r="856" spans="1:7" s="1" customFormat="1" x14ac:dyDescent="0.25">
      <c r="A856" s="311"/>
      <c r="B856" s="77"/>
      <c r="C856" s="77"/>
      <c r="D856" s="312"/>
      <c r="E856" s="45"/>
      <c r="F856" s="45"/>
      <c r="G856" s="190"/>
    </row>
    <row r="857" spans="1:7" s="1" customFormat="1" x14ac:dyDescent="0.25">
      <c r="A857" s="311"/>
      <c r="B857" s="77"/>
      <c r="C857" s="77"/>
      <c r="D857" s="312"/>
      <c r="E857" s="45"/>
      <c r="F857" s="45"/>
      <c r="G857" s="190"/>
    </row>
    <row r="858" spans="1:7" s="1" customFormat="1" x14ac:dyDescent="0.25">
      <c r="A858" s="311"/>
      <c r="B858" s="77"/>
      <c r="C858" s="77"/>
      <c r="D858" s="312"/>
      <c r="E858" s="45"/>
      <c r="F858" s="45"/>
      <c r="G858" s="190"/>
    </row>
    <row r="859" spans="1:7" x14ac:dyDescent="0.25">
      <c r="A859" s="1"/>
      <c r="B859" s="1" t="s">
        <v>374</v>
      </c>
      <c r="C859" s="1"/>
      <c r="D859" s="265"/>
      <c r="E859" s="1"/>
      <c r="F859" s="1"/>
      <c r="G859" s="1"/>
    </row>
    <row r="860" spans="1:7" s="29" customFormat="1" x14ac:dyDescent="0.25">
      <c r="A860" s="340" t="s">
        <v>132</v>
      </c>
      <c r="B860" s="340"/>
      <c r="C860" s="340"/>
      <c r="D860" s="340"/>
      <c r="E860" s="340"/>
      <c r="F860" s="340"/>
      <c r="G860" s="340"/>
    </row>
    <row r="861" spans="1:7" x14ac:dyDescent="0.25">
      <c r="A861" s="223"/>
      <c r="B861" s="223"/>
      <c r="C861" s="223"/>
      <c r="D861" s="265"/>
      <c r="E861" s="223"/>
      <c r="F861" s="223"/>
      <c r="G861" s="223"/>
    </row>
    <row r="862" spans="1:7" x14ac:dyDescent="0.25">
      <c r="A862" s="350" t="s">
        <v>387</v>
      </c>
      <c r="B862" s="350"/>
      <c r="C862" s="350"/>
      <c r="D862" s="350"/>
      <c r="E862" s="350"/>
      <c r="F862" s="350"/>
      <c r="G862" s="350"/>
    </row>
    <row r="863" spans="1:7" x14ac:dyDescent="0.25">
      <c r="A863" s="31"/>
      <c r="B863" s="31"/>
      <c r="C863" s="31"/>
      <c r="E863" s="31"/>
      <c r="F863" s="31"/>
      <c r="G863" s="31"/>
    </row>
    <row r="864" spans="1:7" x14ac:dyDescent="0.25">
      <c r="A864" s="31"/>
      <c r="B864" s="1" t="s">
        <v>375</v>
      </c>
      <c r="C864" s="31"/>
      <c r="E864" s="31"/>
      <c r="F864" s="31"/>
      <c r="G864" s="31"/>
    </row>
    <row r="865" spans="1:7" ht="15" customHeight="1" x14ac:dyDescent="0.25">
      <c r="A865" s="348" t="s">
        <v>133</v>
      </c>
      <c r="B865" s="348"/>
      <c r="C865" s="348"/>
      <c r="D865" s="348"/>
      <c r="E865" s="348"/>
      <c r="F865" s="348"/>
      <c r="G865" s="348"/>
    </row>
    <row r="866" spans="1:7" x14ac:dyDescent="0.25">
      <c r="A866" s="223"/>
      <c r="B866" s="223"/>
      <c r="C866" s="223"/>
      <c r="D866" s="265"/>
      <c r="E866" s="223"/>
      <c r="F866" s="223"/>
      <c r="G866" s="223"/>
    </row>
    <row r="867" spans="1:7" ht="30" customHeight="1" x14ac:dyDescent="0.25">
      <c r="A867" s="349" t="s">
        <v>403</v>
      </c>
      <c r="B867" s="349"/>
      <c r="C867" s="349"/>
      <c r="D867" s="349"/>
      <c r="E867" s="349"/>
      <c r="F867" s="349"/>
      <c r="G867" s="349"/>
    </row>
    <row r="868" spans="1:7" x14ac:dyDescent="0.25">
      <c r="A868" s="31"/>
      <c r="B868" s="31"/>
      <c r="C868" s="31"/>
      <c r="E868" s="31"/>
      <c r="F868" s="31"/>
      <c r="G868" s="31"/>
    </row>
    <row r="869" spans="1:7" x14ac:dyDescent="0.25">
      <c r="A869" s="31"/>
      <c r="B869" s="1" t="s">
        <v>376</v>
      </c>
      <c r="C869" s="31"/>
      <c r="E869" s="31"/>
      <c r="F869" s="31"/>
      <c r="G869" s="31"/>
    </row>
    <row r="870" spans="1:7" x14ac:dyDescent="0.25">
      <c r="A870" s="31"/>
      <c r="B870" s="31"/>
      <c r="C870" s="31"/>
      <c r="E870" s="31"/>
      <c r="F870" s="31"/>
      <c r="G870" s="31"/>
    </row>
    <row r="871" spans="1:7" x14ac:dyDescent="0.25">
      <c r="A871" s="348" t="s">
        <v>134</v>
      </c>
      <c r="B871" s="348"/>
      <c r="C871" s="348"/>
      <c r="D871" s="348"/>
      <c r="E871" s="348"/>
      <c r="F871" s="348"/>
      <c r="G871" s="348"/>
    </row>
    <row r="872" spans="1:7" ht="15" customHeight="1" x14ac:dyDescent="0.25">
      <c r="A872" s="223"/>
      <c r="B872" s="223"/>
      <c r="C872" s="223"/>
      <c r="D872" s="265"/>
      <c r="E872" s="223"/>
      <c r="F872" s="223"/>
      <c r="G872" s="223"/>
    </row>
    <row r="873" spans="1:7" s="29" customFormat="1" x14ac:dyDescent="0.25">
      <c r="A873" s="350" t="s">
        <v>404</v>
      </c>
      <c r="B873" s="350"/>
      <c r="C873" s="350"/>
      <c r="D873" s="350"/>
      <c r="E873" s="350"/>
      <c r="F873" s="350"/>
      <c r="G873" s="350"/>
    </row>
    <row r="874" spans="1:7" x14ac:dyDescent="0.25">
      <c r="A874" s="31"/>
      <c r="B874" s="31"/>
      <c r="C874" s="31"/>
      <c r="E874" s="31"/>
      <c r="F874" s="31"/>
      <c r="G874" s="31"/>
    </row>
    <row r="875" spans="1:7" x14ac:dyDescent="0.25">
      <c r="A875" s="223"/>
      <c r="B875" s="224" t="s">
        <v>377</v>
      </c>
      <c r="C875" s="223"/>
      <c r="D875" s="265"/>
      <c r="E875" s="223"/>
      <c r="F875" s="223"/>
      <c r="G875" s="223"/>
    </row>
    <row r="876" spans="1:7" s="13" customFormat="1" x14ac:dyDescent="0.25">
      <c r="A876" s="223"/>
      <c r="B876" s="224"/>
      <c r="C876" s="223"/>
      <c r="D876" s="265"/>
      <c r="E876" s="223"/>
      <c r="F876" s="223"/>
      <c r="G876" s="223"/>
    </row>
    <row r="877" spans="1:7" s="13" customFormat="1" x14ac:dyDescent="0.25">
      <c r="A877" s="348" t="s">
        <v>138</v>
      </c>
      <c r="B877" s="348"/>
      <c r="C877" s="348"/>
      <c r="D877" s="348"/>
      <c r="E877" s="348"/>
      <c r="F877" s="348"/>
      <c r="G877" s="348"/>
    </row>
    <row r="878" spans="1:7" x14ac:dyDescent="0.25">
      <c r="A878" s="223"/>
      <c r="B878" s="223"/>
      <c r="C878" s="223"/>
      <c r="D878" s="265"/>
      <c r="E878" s="223"/>
      <c r="F878" s="223"/>
      <c r="G878" s="223"/>
    </row>
    <row r="879" spans="1:7" ht="75" customHeight="1" x14ac:dyDescent="0.25">
      <c r="A879" s="349" t="s">
        <v>388</v>
      </c>
      <c r="B879" s="349"/>
      <c r="C879" s="349"/>
      <c r="D879" s="349"/>
      <c r="E879" s="349"/>
      <c r="F879" s="349"/>
      <c r="G879" s="349"/>
    </row>
    <row r="880" spans="1:7" ht="45" customHeight="1" x14ac:dyDescent="0.25">
      <c r="A880" s="349" t="s">
        <v>454</v>
      </c>
      <c r="B880" s="349"/>
      <c r="C880" s="349"/>
      <c r="D880" s="349"/>
      <c r="E880" s="349"/>
      <c r="F880" s="349"/>
      <c r="G880" s="349"/>
    </row>
    <row r="881" spans="1:7" s="31" customFormat="1" ht="45" customHeight="1" x14ac:dyDescent="0.25">
      <c r="A881" s="335"/>
      <c r="B881" s="335"/>
      <c r="C881" s="335"/>
      <c r="D881" s="335"/>
      <c r="E881" s="335"/>
      <c r="F881" s="335"/>
      <c r="G881" s="335"/>
    </row>
    <row r="882" spans="1:7" x14ac:dyDescent="0.25">
      <c r="A882" s="223" t="s">
        <v>378</v>
      </c>
      <c r="B882" s="223"/>
      <c r="C882" s="223"/>
      <c r="D882" s="265"/>
      <c r="E882" s="223"/>
      <c r="F882" s="223"/>
      <c r="G882" s="223"/>
    </row>
    <row r="883" spans="1:7" x14ac:dyDescent="0.25">
      <c r="A883" s="348" t="s">
        <v>395</v>
      </c>
      <c r="B883" s="348"/>
      <c r="C883" s="348"/>
      <c r="D883" s="348"/>
      <c r="E883" s="348"/>
      <c r="F883" s="348"/>
      <c r="G883" s="348"/>
    </row>
    <row r="884" spans="1:7" ht="15" customHeight="1" x14ac:dyDescent="0.25">
      <c r="A884" s="223"/>
      <c r="B884" s="223"/>
      <c r="C884" s="223"/>
      <c r="D884" s="265"/>
      <c r="E884" s="223"/>
      <c r="F884" s="223"/>
      <c r="G884" s="223"/>
    </row>
    <row r="885" spans="1:7" ht="75" customHeight="1" x14ac:dyDescent="0.25">
      <c r="A885" s="349" t="s">
        <v>389</v>
      </c>
      <c r="B885" s="349"/>
      <c r="C885" s="349"/>
      <c r="D885" s="349"/>
      <c r="E885" s="349"/>
      <c r="F885" s="349"/>
      <c r="G885" s="349"/>
    </row>
    <row r="886" spans="1:7" ht="30" customHeight="1" x14ac:dyDescent="0.25">
      <c r="A886" s="349" t="s">
        <v>390</v>
      </c>
      <c r="B886" s="349"/>
      <c r="C886" s="349"/>
      <c r="D886" s="349"/>
      <c r="E886" s="349"/>
      <c r="F886" s="349"/>
      <c r="G886" s="349"/>
    </row>
    <row r="887" spans="1:7" x14ac:dyDescent="0.25">
      <c r="A887" s="350" t="s">
        <v>391</v>
      </c>
      <c r="B887" s="350"/>
      <c r="C887" s="350"/>
      <c r="D887" s="350"/>
      <c r="E887" s="350"/>
      <c r="F887" s="350"/>
      <c r="G887" s="350"/>
    </row>
    <row r="888" spans="1:7" x14ac:dyDescent="0.25">
      <c r="A888" s="350" t="s">
        <v>392</v>
      </c>
      <c r="B888" s="350"/>
      <c r="C888" s="350"/>
      <c r="D888" s="350"/>
      <c r="E888" s="350"/>
      <c r="F888" s="350"/>
      <c r="G888" s="350"/>
    </row>
    <row r="889" spans="1:7" ht="45" customHeight="1" x14ac:dyDescent="0.25">
      <c r="A889" s="349" t="s">
        <v>455</v>
      </c>
      <c r="B889" s="349"/>
      <c r="C889" s="349"/>
      <c r="D889" s="349"/>
      <c r="E889" s="349"/>
      <c r="F889" s="349"/>
      <c r="G889" s="349"/>
    </row>
    <row r="890" spans="1:7" x14ac:dyDescent="0.25">
      <c r="A890" s="31"/>
      <c r="B890" s="31"/>
      <c r="C890" s="31"/>
      <c r="E890" s="31"/>
      <c r="F890" s="31"/>
      <c r="G890" s="31"/>
    </row>
    <row r="891" spans="1:7" x14ac:dyDescent="0.25">
      <c r="A891" s="348" t="s">
        <v>379</v>
      </c>
      <c r="B891" s="348"/>
      <c r="C891" s="348"/>
      <c r="D891" s="348"/>
      <c r="E891" s="348"/>
      <c r="F891" s="348"/>
      <c r="G891" s="348"/>
    </row>
    <row r="892" spans="1:7" x14ac:dyDescent="0.25">
      <c r="A892" s="31"/>
      <c r="B892" s="31"/>
      <c r="C892" s="1"/>
      <c r="E892" s="31"/>
      <c r="F892" s="31"/>
      <c r="G892" s="31"/>
    </row>
    <row r="893" spans="1:7" x14ac:dyDescent="0.25">
      <c r="A893" s="350" t="s">
        <v>456</v>
      </c>
      <c r="B893" s="350"/>
      <c r="C893" s="350"/>
      <c r="D893" s="350"/>
      <c r="E893" s="350"/>
      <c r="F893" s="350"/>
      <c r="G893" s="350"/>
    </row>
    <row r="894" spans="1:7" x14ac:dyDescent="0.25">
      <c r="A894" s="347" t="s">
        <v>457</v>
      </c>
      <c r="B894" s="347"/>
      <c r="C894" s="347"/>
      <c r="D894" s="347"/>
      <c r="E894" s="347"/>
      <c r="F894" s="347"/>
      <c r="G894" s="347"/>
    </row>
    <row r="895" spans="1:7" x14ac:dyDescent="0.25">
      <c r="A895" s="31"/>
      <c r="B895" s="31"/>
      <c r="C895" s="31"/>
      <c r="E895" s="31"/>
      <c r="F895" s="31"/>
      <c r="G895" s="31"/>
    </row>
    <row r="896" spans="1:7" x14ac:dyDescent="0.25">
      <c r="A896" s="31"/>
      <c r="B896" s="1" t="s">
        <v>380</v>
      </c>
      <c r="C896" s="31"/>
      <c r="E896" s="31"/>
      <c r="F896" s="31"/>
      <c r="G896" s="31"/>
    </row>
    <row r="897" spans="1:7" x14ac:dyDescent="0.25">
      <c r="A897" s="31"/>
      <c r="B897" s="1"/>
      <c r="C897" s="31"/>
      <c r="E897" s="31"/>
      <c r="F897" s="31"/>
      <c r="G897" s="31"/>
    </row>
    <row r="898" spans="1:7" x14ac:dyDescent="0.25">
      <c r="A898" s="348" t="s">
        <v>381</v>
      </c>
      <c r="B898" s="348"/>
      <c r="C898" s="348"/>
      <c r="D898" s="348"/>
      <c r="E898" s="348"/>
      <c r="F898" s="348"/>
      <c r="G898" s="348"/>
    </row>
    <row r="899" spans="1:7" x14ac:dyDescent="0.25">
      <c r="A899" s="223"/>
      <c r="B899" s="223"/>
      <c r="C899" s="223"/>
      <c r="D899" s="265"/>
      <c r="E899" s="223"/>
      <c r="F899" s="223"/>
      <c r="G899" s="223"/>
    </row>
    <row r="900" spans="1:7" ht="30" customHeight="1" x14ac:dyDescent="0.25">
      <c r="A900" s="349" t="s">
        <v>458</v>
      </c>
      <c r="B900" s="349"/>
      <c r="C900" s="349"/>
      <c r="D900" s="349"/>
      <c r="E900" s="349"/>
      <c r="F900" s="349"/>
      <c r="G900" s="349"/>
    </row>
    <row r="901" spans="1:7" x14ac:dyDescent="0.25">
      <c r="A901" s="31"/>
      <c r="B901" s="31"/>
      <c r="C901" s="31"/>
      <c r="E901" s="31"/>
      <c r="F901" s="31"/>
      <c r="G901" s="31"/>
    </row>
    <row r="902" spans="1:7" x14ac:dyDescent="0.25">
      <c r="A902" s="1"/>
      <c r="B902" s="1" t="s">
        <v>382</v>
      </c>
      <c r="C902" s="1"/>
      <c r="D902" s="265"/>
      <c r="E902" s="1"/>
      <c r="F902" s="1"/>
      <c r="G902" s="1"/>
    </row>
    <row r="903" spans="1:7" x14ac:dyDescent="0.25">
      <c r="A903" s="1"/>
      <c r="B903" s="1"/>
      <c r="C903" s="1"/>
      <c r="D903" s="265"/>
      <c r="E903" s="1"/>
      <c r="F903" s="1"/>
      <c r="G903" s="1"/>
    </row>
    <row r="904" spans="1:7" x14ac:dyDescent="0.25">
      <c r="A904" s="348" t="s">
        <v>383</v>
      </c>
      <c r="B904" s="348"/>
      <c r="C904" s="348"/>
      <c r="D904" s="348"/>
      <c r="E904" s="348"/>
      <c r="F904" s="348"/>
      <c r="G904" s="348"/>
    </row>
    <row r="905" spans="1:7" x14ac:dyDescent="0.25">
      <c r="A905" s="13"/>
      <c r="B905" s="13"/>
      <c r="C905" s="328"/>
      <c r="D905" s="329"/>
      <c r="E905" s="13"/>
      <c r="F905" s="13"/>
      <c r="G905" s="13"/>
    </row>
    <row r="906" spans="1:7" ht="15" customHeight="1" x14ac:dyDescent="0.25">
      <c r="A906" s="347" t="s">
        <v>460</v>
      </c>
      <c r="B906" s="347"/>
      <c r="C906" s="347"/>
      <c r="D906" s="347"/>
      <c r="E906" s="347"/>
      <c r="F906" s="347"/>
      <c r="G906" s="347"/>
    </row>
    <row r="907" spans="1:7" x14ac:dyDescent="0.25">
      <c r="A907" s="347" t="s">
        <v>459</v>
      </c>
      <c r="B907" s="347"/>
      <c r="C907" s="347"/>
      <c r="D907" s="347"/>
      <c r="E907" s="347"/>
      <c r="F907" s="347"/>
      <c r="G907" s="347"/>
    </row>
    <row r="908" spans="1:7" x14ac:dyDescent="0.25">
      <c r="A908" s="330"/>
      <c r="B908" s="330"/>
      <c r="C908" s="330"/>
      <c r="D908" s="329"/>
      <c r="E908" s="330"/>
      <c r="F908" s="330"/>
      <c r="G908" s="330"/>
    </row>
    <row r="909" spans="1:7" x14ac:dyDescent="0.25">
      <c r="A909" s="13"/>
      <c r="B909" s="334" t="s">
        <v>384</v>
      </c>
      <c r="C909" s="13"/>
      <c r="D909" s="329"/>
      <c r="E909" s="13"/>
      <c r="F909" s="13"/>
      <c r="G909" s="13"/>
    </row>
    <row r="910" spans="1:7" x14ac:dyDescent="0.25">
      <c r="A910" s="348" t="s">
        <v>385</v>
      </c>
      <c r="B910" s="348"/>
      <c r="C910" s="348"/>
      <c r="D910" s="348"/>
      <c r="E910" s="348"/>
      <c r="F910" s="348"/>
      <c r="G910" s="348"/>
    </row>
    <row r="911" spans="1:7" x14ac:dyDescent="0.25">
      <c r="A911" s="223"/>
      <c r="B911" s="223"/>
      <c r="C911" s="223"/>
      <c r="D911" s="265"/>
      <c r="E911" s="223"/>
      <c r="F911" s="223"/>
      <c r="G911" s="223"/>
    </row>
    <row r="912" spans="1:7" x14ac:dyDescent="0.25">
      <c r="A912" s="31" t="s">
        <v>386</v>
      </c>
      <c r="B912" s="31"/>
      <c r="C912" s="31"/>
      <c r="E912" s="31"/>
      <c r="F912" s="31"/>
      <c r="G912" s="31"/>
    </row>
    <row r="915" spans="1:6" x14ac:dyDescent="0.25">
      <c r="A915" s="338" t="s">
        <v>462</v>
      </c>
      <c r="B915" s="338"/>
      <c r="C915" s="338"/>
      <c r="D915" s="338"/>
      <c r="E915" s="338"/>
      <c r="F915" s="338"/>
    </row>
    <row r="916" spans="1:6" x14ac:dyDescent="0.25">
      <c r="A916" s="31"/>
      <c r="B916" s="31"/>
      <c r="C916" s="31"/>
      <c r="D916" s="31"/>
      <c r="E916" s="31"/>
      <c r="F916" s="31"/>
    </row>
    <row r="917" spans="1:6" x14ac:dyDescent="0.25">
      <c r="A917" s="339" t="s">
        <v>465</v>
      </c>
      <c r="B917" s="339"/>
      <c r="C917" s="31"/>
      <c r="D917" s="31"/>
      <c r="E917" s="31"/>
      <c r="F917" s="31"/>
    </row>
    <row r="918" spans="1:6" x14ac:dyDescent="0.25">
      <c r="A918" s="339" t="s">
        <v>466</v>
      </c>
      <c r="B918" s="339"/>
      <c r="C918" s="31"/>
      <c r="D918" s="31"/>
      <c r="E918" s="31"/>
      <c r="F918" s="31"/>
    </row>
    <row r="919" spans="1:6" x14ac:dyDescent="0.25">
      <c r="A919" s="382" t="s">
        <v>468</v>
      </c>
      <c r="B919" s="339"/>
      <c r="C919" s="31"/>
      <c r="D919" s="31"/>
      <c r="E919" s="31"/>
      <c r="F919" s="31"/>
    </row>
    <row r="920" spans="1:6" x14ac:dyDescent="0.25">
      <c r="A920" s="31"/>
      <c r="B920" s="31"/>
      <c r="C920" s="31"/>
      <c r="D920" s="1"/>
      <c r="E920" s="1" t="s">
        <v>463</v>
      </c>
      <c r="F920" s="1"/>
    </row>
    <row r="921" spans="1:6" x14ac:dyDescent="0.25">
      <c r="A921" s="31"/>
      <c r="B921" s="31"/>
      <c r="C921" s="31"/>
      <c r="D921" s="340" t="s">
        <v>464</v>
      </c>
      <c r="E921" s="340"/>
      <c r="F921" s="340"/>
    </row>
    <row r="922" spans="1:6" x14ac:dyDescent="0.25">
      <c r="A922" s="31"/>
      <c r="B922" s="31"/>
      <c r="C922" s="31"/>
      <c r="D922" s="31"/>
      <c r="E922" s="31"/>
      <c r="F922" s="31"/>
    </row>
  </sheetData>
  <mergeCells count="96">
    <mergeCell ref="A883:G883"/>
    <mergeCell ref="A885:G885"/>
    <mergeCell ref="A860:G860"/>
    <mergeCell ref="A865:G865"/>
    <mergeCell ref="A862:G862"/>
    <mergeCell ref="A867:G867"/>
    <mergeCell ref="A871:G871"/>
    <mergeCell ref="A873:G873"/>
    <mergeCell ref="A459:G459"/>
    <mergeCell ref="B660:C660"/>
    <mergeCell ref="B691:C691"/>
    <mergeCell ref="B761:C761"/>
    <mergeCell ref="B793:C793"/>
    <mergeCell ref="B511:C511"/>
    <mergeCell ref="B521:C521"/>
    <mergeCell ref="B627:C627"/>
    <mergeCell ref="B628:C628"/>
    <mergeCell ref="B659:C659"/>
    <mergeCell ref="A473:C473"/>
    <mergeCell ref="A474:C474"/>
    <mergeCell ref="A475:C475"/>
    <mergeCell ref="B479:C479"/>
    <mergeCell ref="B601:C601"/>
    <mergeCell ref="B584:C584"/>
    <mergeCell ref="B794:C794"/>
    <mergeCell ref="B692:C692"/>
    <mergeCell ref="B723:C723"/>
    <mergeCell ref="B724:C724"/>
    <mergeCell ref="B729:C729"/>
    <mergeCell ref="B760:C760"/>
    <mergeCell ref="B548:C548"/>
    <mergeCell ref="B583:C583"/>
    <mergeCell ref="B485:C485"/>
    <mergeCell ref="B510:C510"/>
    <mergeCell ref="B480:C480"/>
    <mergeCell ref="B481:C481"/>
    <mergeCell ref="B482:C482"/>
    <mergeCell ref="B483:C483"/>
    <mergeCell ref="B484:C484"/>
    <mergeCell ref="A7:G7"/>
    <mergeCell ref="A3:G3"/>
    <mergeCell ref="A32:G32"/>
    <mergeCell ref="A1:G1"/>
    <mergeCell ref="A5:G5"/>
    <mergeCell ref="A9:G9"/>
    <mergeCell ref="A236:G236"/>
    <mergeCell ref="A33:G34"/>
    <mergeCell ref="A38:G38"/>
    <mergeCell ref="C79:C80"/>
    <mergeCell ref="D79:D80"/>
    <mergeCell ref="E79:E80"/>
    <mergeCell ref="F79:F80"/>
    <mergeCell ref="G79:G80"/>
    <mergeCell ref="A310:D310"/>
    <mergeCell ref="B767:C767"/>
    <mergeCell ref="B772:C772"/>
    <mergeCell ref="A463:C463"/>
    <mergeCell ref="A465:C465"/>
    <mergeCell ref="A466:C466"/>
    <mergeCell ref="A327:G327"/>
    <mergeCell ref="A457:G457"/>
    <mergeCell ref="A462:C462"/>
    <mergeCell ref="A467:C467"/>
    <mergeCell ref="A468:C468"/>
    <mergeCell ref="A469:C469"/>
    <mergeCell ref="A470:C470"/>
    <mergeCell ref="A471:C471"/>
    <mergeCell ref="A472:C472"/>
    <mergeCell ref="B547:C547"/>
    <mergeCell ref="A906:G906"/>
    <mergeCell ref="A907:G907"/>
    <mergeCell ref="A910:G910"/>
    <mergeCell ref="A877:G877"/>
    <mergeCell ref="A904:G904"/>
    <mergeCell ref="A894:G894"/>
    <mergeCell ref="A898:G898"/>
    <mergeCell ref="A891:G891"/>
    <mergeCell ref="A900:G900"/>
    <mergeCell ref="A886:G886"/>
    <mergeCell ref="A887:G887"/>
    <mergeCell ref="A888:G888"/>
    <mergeCell ref="A889:G889"/>
    <mergeCell ref="A893:G893"/>
    <mergeCell ref="A879:G879"/>
    <mergeCell ref="A880:G880"/>
    <mergeCell ref="B596:C596"/>
    <mergeCell ref="B585:C585"/>
    <mergeCell ref="B586:C586"/>
    <mergeCell ref="B587:C587"/>
    <mergeCell ref="B588:C588"/>
    <mergeCell ref="B595:C595"/>
    <mergeCell ref="A915:F915"/>
    <mergeCell ref="A917:B917"/>
    <mergeCell ref="A918:B918"/>
    <mergeCell ref="A919:B919"/>
    <mergeCell ref="D921:F9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2021-03-25T11:25:31Z</dcterms:modified>
</cp:coreProperties>
</file>