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3725" activeTab="2"/>
  </bookViews>
  <sheets>
    <sheet name="OPĆI_DIO" sheetId="1" r:id="rId1"/>
    <sheet name="OPĆI_DIO_A_" sheetId="2" r:id="rId2"/>
    <sheet name="POSEBNI_DIO " sheetId="3" r:id="rId3"/>
    <sheet name="List1" sheetId="6" state="hidden" r:id="rId4"/>
  </sheets>
  <calcPr calcId="124519" iterateDelta="1E-4"/>
</workbook>
</file>

<file path=xl/calcChain.xml><?xml version="1.0" encoding="utf-8"?>
<calcChain xmlns="http://schemas.openxmlformats.org/spreadsheetml/2006/main">
  <c r="N494" i="3"/>
  <c r="L453"/>
  <c r="K453"/>
  <c r="N452"/>
  <c r="N449" s="1"/>
  <c r="M452"/>
  <c r="L452"/>
  <c r="K452"/>
  <c r="K449" s="1"/>
  <c r="N451"/>
  <c r="N450" s="1"/>
  <c r="M451"/>
  <c r="M450" s="1"/>
  <c r="L451"/>
  <c r="L450" s="1"/>
  <c r="L449" s="1"/>
  <c r="M449"/>
  <c r="L142"/>
  <c r="H12" i="2" l="1"/>
  <c r="H24" l="1"/>
  <c r="H23" s="1"/>
  <c r="H22" s="1"/>
  <c r="M74" i="3"/>
  <c r="N90"/>
  <c r="J114" i="2" s="1"/>
  <c r="M90" i="3"/>
  <c r="M89" s="1"/>
  <c r="L350"/>
  <c r="L349" s="1"/>
  <c r="L348" s="1"/>
  <c r="L203"/>
  <c r="L202" s="1"/>
  <c r="L201" s="1"/>
  <c r="N89"/>
  <c r="N479"/>
  <c r="N478" s="1"/>
  <c r="M479"/>
  <c r="M478" s="1"/>
  <c r="H77" i="2"/>
  <c r="L480" i="3"/>
  <c r="L479" s="1"/>
  <c r="L478" s="1"/>
  <c r="K480"/>
  <c r="K479" s="1"/>
  <c r="L476"/>
  <c r="L475" s="1"/>
  <c r="L474" s="1"/>
  <c r="L473" s="1"/>
  <c r="K476"/>
  <c r="K475" s="1"/>
  <c r="K472" s="1"/>
  <c r="N475"/>
  <c r="N474" s="1"/>
  <c r="M474"/>
  <c r="M464"/>
  <c r="N272"/>
  <c r="M272"/>
  <c r="H115" i="2"/>
  <c r="H114" s="1"/>
  <c r="N289" i="3"/>
  <c r="N288" s="1"/>
  <c r="N299"/>
  <c r="N298" s="1"/>
  <c r="M299"/>
  <c r="M298" s="1"/>
  <c r="M435"/>
  <c r="N190"/>
  <c r="N189" s="1"/>
  <c r="N188" s="1"/>
  <c r="N187" s="1"/>
  <c r="M190"/>
  <c r="M189" s="1"/>
  <c r="M188" s="1"/>
  <c r="M187" s="1"/>
  <c r="N180"/>
  <c r="N179" s="1"/>
  <c r="N177" s="1"/>
  <c r="M180"/>
  <c r="M179" s="1"/>
  <c r="M177" s="1"/>
  <c r="N74"/>
  <c r="M123"/>
  <c r="M122" s="1"/>
  <c r="N167"/>
  <c r="N166" s="1"/>
  <c r="N165" s="1"/>
  <c r="M167"/>
  <c r="M166" s="1"/>
  <c r="M165" s="1"/>
  <c r="N446"/>
  <c r="N445" s="1"/>
  <c r="N444" s="1"/>
  <c r="M446"/>
  <c r="N428"/>
  <c r="N427" s="1"/>
  <c r="M428"/>
  <c r="M427" s="1"/>
  <c r="N95"/>
  <c r="N94" s="1"/>
  <c r="M95"/>
  <c r="M94" s="1"/>
  <c r="I75" i="2"/>
  <c r="I70"/>
  <c r="N85" i="3"/>
  <c r="J65" i="2"/>
  <c r="I65"/>
  <c r="N234" i="3"/>
  <c r="N232"/>
  <c r="N219"/>
  <c r="N218" s="1"/>
  <c r="N217" s="1"/>
  <c r="N216" s="1"/>
  <c r="M219"/>
  <c r="M218" s="1"/>
  <c r="M217" s="1"/>
  <c r="M216" s="1"/>
  <c r="O126"/>
  <c r="H66" i="2"/>
  <c r="L191" i="3"/>
  <c r="L190" s="1"/>
  <c r="L189" s="1"/>
  <c r="L188" s="1"/>
  <c r="L187" s="1"/>
  <c r="L178"/>
  <c r="L177" s="1"/>
  <c r="O127"/>
  <c r="O125"/>
  <c r="M233"/>
  <c r="M232" s="1"/>
  <c r="M229"/>
  <c r="M228" s="1"/>
  <c r="J47" i="2"/>
  <c r="F18" i="1" s="1"/>
  <c r="I47" i="2"/>
  <c r="I46" s="1"/>
  <c r="I23"/>
  <c r="I22" s="1"/>
  <c r="J23"/>
  <c r="J22" s="1"/>
  <c r="J100"/>
  <c r="J98" s="1"/>
  <c r="H101"/>
  <c r="H103"/>
  <c r="M491" i="3"/>
  <c r="M490" s="1"/>
  <c r="M489" s="1"/>
  <c r="M488" s="1"/>
  <c r="N240"/>
  <c r="N239" s="1"/>
  <c r="N238" s="1"/>
  <c r="L85"/>
  <c r="M497"/>
  <c r="M496" s="1"/>
  <c r="J75" i="2"/>
  <c r="J89"/>
  <c r="J81"/>
  <c r="J70"/>
  <c r="I89"/>
  <c r="I81"/>
  <c r="J43"/>
  <c r="J42" s="1"/>
  <c r="I43"/>
  <c r="I42" s="1"/>
  <c r="L359" i="3"/>
  <c r="K359"/>
  <c r="K358" s="1"/>
  <c r="N358"/>
  <c r="M358"/>
  <c r="O114"/>
  <c r="L401"/>
  <c r="L400" s="1"/>
  <c r="L399" s="1"/>
  <c r="O390"/>
  <c r="N485"/>
  <c r="M485"/>
  <c r="O431"/>
  <c r="L502"/>
  <c r="L501" s="1"/>
  <c r="L500" s="1"/>
  <c r="K502"/>
  <c r="K501" s="1"/>
  <c r="N501"/>
  <c r="N500" s="1"/>
  <c r="M501"/>
  <c r="M500" s="1"/>
  <c r="L498"/>
  <c r="L497" s="1"/>
  <c r="L496" s="1"/>
  <c r="K498"/>
  <c r="K497" s="1"/>
  <c r="N497"/>
  <c r="N496" s="1"/>
  <c r="N495" s="1"/>
  <c r="M494"/>
  <c r="K494"/>
  <c r="L102"/>
  <c r="L101" s="1"/>
  <c r="L100" s="1"/>
  <c r="O430"/>
  <c r="O413"/>
  <c r="O412"/>
  <c r="L274"/>
  <c r="L273" s="1"/>
  <c r="L272" s="1"/>
  <c r="L271" s="1"/>
  <c r="O338"/>
  <c r="K337"/>
  <c r="K336" s="1"/>
  <c r="K333" s="1"/>
  <c r="M361"/>
  <c r="N361"/>
  <c r="K362"/>
  <c r="K361" s="1"/>
  <c r="K355" s="1"/>
  <c r="L466"/>
  <c r="L465" s="1"/>
  <c r="L464" s="1"/>
  <c r="L492"/>
  <c r="L491" s="1"/>
  <c r="L490" s="1"/>
  <c r="L489" s="1"/>
  <c r="L486"/>
  <c r="L485" s="1"/>
  <c r="L417"/>
  <c r="L416" s="1"/>
  <c r="O424"/>
  <c r="L396"/>
  <c r="L395" s="1"/>
  <c r="L382"/>
  <c r="L381" s="1"/>
  <c r="O374"/>
  <c r="O326"/>
  <c r="O320"/>
  <c r="L265"/>
  <c r="H88" i="2"/>
  <c r="O251" i="3"/>
  <c r="L234"/>
  <c r="L233" s="1"/>
  <c r="L232" s="1"/>
  <c r="L220"/>
  <c r="L219" s="1"/>
  <c r="L218" s="1"/>
  <c r="L214"/>
  <c r="L213" s="1"/>
  <c r="L212" s="1"/>
  <c r="L210"/>
  <c r="O363"/>
  <c r="L197"/>
  <c r="L196" s="1"/>
  <c r="L195" s="1"/>
  <c r="L194" s="1"/>
  <c r="L193" s="1"/>
  <c r="L168"/>
  <c r="O164"/>
  <c r="O159"/>
  <c r="O149"/>
  <c r="H48" i="2"/>
  <c r="H47" s="1"/>
  <c r="D18" i="1" s="1"/>
  <c r="H44" i="2"/>
  <c r="H43" s="1"/>
  <c r="H42" s="1"/>
  <c r="H33"/>
  <c r="H32" s="1"/>
  <c r="H31" s="1"/>
  <c r="L96" i="3"/>
  <c r="L95" s="1"/>
  <c r="L94" s="1"/>
  <c r="O76"/>
  <c r="N213"/>
  <c r="N212" s="1"/>
  <c r="M213"/>
  <c r="M212" s="1"/>
  <c r="K213"/>
  <c r="K492"/>
  <c r="K491" s="1"/>
  <c r="N491"/>
  <c r="N490" s="1"/>
  <c r="N489" s="1"/>
  <c r="N488" s="1"/>
  <c r="K488"/>
  <c r="K250"/>
  <c r="K249" s="1"/>
  <c r="N249"/>
  <c r="N246" s="1"/>
  <c r="M249"/>
  <c r="M248" s="1"/>
  <c r="K246"/>
  <c r="M146"/>
  <c r="M145" s="1"/>
  <c r="N146"/>
  <c r="N145" s="1"/>
  <c r="K486"/>
  <c r="K485" s="1"/>
  <c r="K482"/>
  <c r="J11" i="2"/>
  <c r="J10" s="1"/>
  <c r="I11"/>
  <c r="I10" s="1"/>
  <c r="K78" i="3"/>
  <c r="K75"/>
  <c r="L470"/>
  <c r="L469" s="1"/>
  <c r="L468" s="1"/>
  <c r="K470"/>
  <c r="K469" s="1"/>
  <c r="N469"/>
  <c r="N468" s="1"/>
  <c r="M469"/>
  <c r="M468" s="1"/>
  <c r="N280"/>
  <c r="N279" s="1"/>
  <c r="M280"/>
  <c r="M279" s="1"/>
  <c r="N410"/>
  <c r="N409" s="1"/>
  <c r="N408" s="1"/>
  <c r="M410"/>
  <c r="M409" s="1"/>
  <c r="M408" s="1"/>
  <c r="N123"/>
  <c r="N122" s="1"/>
  <c r="L224"/>
  <c r="L223" s="1"/>
  <c r="L222" s="1"/>
  <c r="L244"/>
  <c r="L243" s="1"/>
  <c r="L242" s="1"/>
  <c r="N243"/>
  <c r="N242" s="1"/>
  <c r="M243"/>
  <c r="M242" s="1"/>
  <c r="L240"/>
  <c r="L239" s="1"/>
  <c r="L238" s="1"/>
  <c r="M239"/>
  <c r="M238" s="1"/>
  <c r="M236" s="1"/>
  <c r="K102"/>
  <c r="K101" s="1"/>
  <c r="N101"/>
  <c r="N100" s="1"/>
  <c r="K466"/>
  <c r="K465" s="1"/>
  <c r="K462" s="1"/>
  <c r="N465"/>
  <c r="N464" s="1"/>
  <c r="N463" s="1"/>
  <c r="K265"/>
  <c r="K264" s="1"/>
  <c r="K261" s="1"/>
  <c r="N264"/>
  <c r="N263" s="1"/>
  <c r="N262" s="1"/>
  <c r="M264"/>
  <c r="M263" s="1"/>
  <c r="M262" s="1"/>
  <c r="N196"/>
  <c r="N195" s="1"/>
  <c r="N193" s="1"/>
  <c r="M196"/>
  <c r="M195" s="1"/>
  <c r="M193" s="1"/>
  <c r="N435"/>
  <c r="K401"/>
  <c r="K400" s="1"/>
  <c r="N400"/>
  <c r="N399" s="1"/>
  <c r="M400"/>
  <c r="M399" s="1"/>
  <c r="K439"/>
  <c r="M416"/>
  <c r="N416"/>
  <c r="N415" s="1"/>
  <c r="K300"/>
  <c r="K299" s="1"/>
  <c r="M162"/>
  <c r="M161" s="1"/>
  <c r="M160" s="1"/>
  <c r="N162"/>
  <c r="N161" s="1"/>
  <c r="N160" s="1"/>
  <c r="M157"/>
  <c r="M156" s="1"/>
  <c r="N157"/>
  <c r="N156" s="1"/>
  <c r="M152"/>
  <c r="M151" s="1"/>
  <c r="M150" s="1"/>
  <c r="N152"/>
  <c r="N151" s="1"/>
  <c r="N150" s="1"/>
  <c r="G38" i="2"/>
  <c r="G29"/>
  <c r="K417" i="3"/>
  <c r="K416" s="1"/>
  <c r="K447"/>
  <c r="K446" s="1"/>
  <c r="K443" s="1"/>
  <c r="K319"/>
  <c r="K318" s="1"/>
  <c r="N318"/>
  <c r="M318"/>
  <c r="M317" s="1"/>
  <c r="L460"/>
  <c r="L459" s="1"/>
  <c r="L458" s="1"/>
  <c r="L457" s="1"/>
  <c r="K460"/>
  <c r="K459" s="1"/>
  <c r="N459"/>
  <c r="N458" s="1"/>
  <c r="N457" s="1"/>
  <c r="N456" s="1"/>
  <c r="M459"/>
  <c r="M458" s="1"/>
  <c r="M457" s="1"/>
  <c r="K314"/>
  <c r="K313" s="1"/>
  <c r="N313"/>
  <c r="N312" s="1"/>
  <c r="M313"/>
  <c r="M312" s="1"/>
  <c r="K168"/>
  <c r="K167" s="1"/>
  <c r="K163"/>
  <c r="K162" s="1"/>
  <c r="K158"/>
  <c r="K157" s="1"/>
  <c r="K147"/>
  <c r="K146" s="1"/>
  <c r="K153"/>
  <c r="K173"/>
  <c r="K172" s="1"/>
  <c r="K436"/>
  <c r="K435" s="1"/>
  <c r="K432" s="1"/>
  <c r="K456"/>
  <c r="K429"/>
  <c r="K423"/>
  <c r="K422" s="1"/>
  <c r="N422"/>
  <c r="N419" s="1"/>
  <c r="M422"/>
  <c r="M419" s="1"/>
  <c r="K411"/>
  <c r="K410" s="1"/>
  <c r="K396"/>
  <c r="K395" s="1"/>
  <c r="N395"/>
  <c r="N394" s="1"/>
  <c r="M395"/>
  <c r="K389"/>
  <c r="K388" s="1"/>
  <c r="K385" s="1"/>
  <c r="K384" s="1"/>
  <c r="N388"/>
  <c r="M388"/>
  <c r="M387" s="1"/>
  <c r="K382"/>
  <c r="K381" s="1"/>
  <c r="K378" s="1"/>
  <c r="K377" s="1"/>
  <c r="N381"/>
  <c r="M381"/>
  <c r="M380" s="1"/>
  <c r="M379" s="1"/>
  <c r="K373"/>
  <c r="K372" s="1"/>
  <c r="K369" s="1"/>
  <c r="N372"/>
  <c r="N371" s="1"/>
  <c r="M372"/>
  <c r="M371" s="1"/>
  <c r="K325"/>
  <c r="K324" s="1"/>
  <c r="K321" s="1"/>
  <c r="N324"/>
  <c r="N323" s="1"/>
  <c r="N322" s="1"/>
  <c r="M324"/>
  <c r="M323" s="1"/>
  <c r="M322" s="1"/>
  <c r="K310"/>
  <c r="K290"/>
  <c r="K289" s="1"/>
  <c r="K281"/>
  <c r="K280" s="1"/>
  <c r="K277" s="1"/>
  <c r="K260" s="1"/>
  <c r="K206"/>
  <c r="K199" s="1"/>
  <c r="K197"/>
  <c r="K196" s="1"/>
  <c r="K193" s="1"/>
  <c r="O141"/>
  <c r="O140"/>
  <c r="O139"/>
  <c r="O138"/>
  <c r="O137"/>
  <c r="O136"/>
  <c r="O135"/>
  <c r="O134"/>
  <c r="O133"/>
  <c r="O132"/>
  <c r="K128"/>
  <c r="K124"/>
  <c r="K113"/>
  <c r="K112" s="1"/>
  <c r="K109" s="1"/>
  <c r="K108" s="1"/>
  <c r="N112"/>
  <c r="N111" s="1"/>
  <c r="N110" s="1"/>
  <c r="N109" s="1"/>
  <c r="N108" s="1"/>
  <c r="M112"/>
  <c r="M111" s="1"/>
  <c r="M110" s="1"/>
  <c r="M109" s="1"/>
  <c r="M108" s="1"/>
  <c r="K96"/>
  <c r="K95" s="1"/>
  <c r="K92" s="1"/>
  <c r="K74"/>
  <c r="K70" s="1"/>
  <c r="G101" i="2"/>
  <c r="G100"/>
  <c r="G98" s="1"/>
  <c r="G89"/>
  <c r="G85"/>
  <c r="G81"/>
  <c r="G75"/>
  <c r="G73"/>
  <c r="G70"/>
  <c r="G65"/>
  <c r="G59"/>
  <c r="G55"/>
  <c r="G48"/>
  <c r="G47" s="1"/>
  <c r="G33"/>
  <c r="G24"/>
  <c r="G18"/>
  <c r="G12"/>
  <c r="H112"/>
  <c r="O77" i="3"/>
  <c r="L75"/>
  <c r="H100" i="2"/>
  <c r="D27" i="1" s="1"/>
  <c r="I100" i="2"/>
  <c r="E27" i="1" s="1"/>
  <c r="I37" i="2"/>
  <c r="I36" s="1"/>
  <c r="H18"/>
  <c r="H17" s="1"/>
  <c r="H16" s="1"/>
  <c r="G80"/>
  <c r="G28"/>
  <c r="J28"/>
  <c r="J27" s="1"/>
  <c r="G11"/>
  <c r="G37"/>
  <c r="J17"/>
  <c r="J16" s="1"/>
  <c r="I17"/>
  <c r="I16" s="1"/>
  <c r="I28"/>
  <c r="I27" s="1"/>
  <c r="I32"/>
  <c r="I31" s="1"/>
  <c r="E18" i="1"/>
  <c r="J32" i="2"/>
  <c r="J31" s="1"/>
  <c r="J37"/>
  <c r="J36" s="1"/>
  <c r="G54"/>
  <c r="G53" s="1"/>
  <c r="H29"/>
  <c r="H28" s="1"/>
  <c r="H27" s="1"/>
  <c r="H11"/>
  <c r="H10" s="1"/>
  <c r="H46"/>
  <c r="L252" i="3"/>
  <c r="N172"/>
  <c r="N171" s="1"/>
  <c r="N170" s="1"/>
  <c r="J110" i="2"/>
  <c r="L158" i="3"/>
  <c r="L157" s="1"/>
  <c r="L90"/>
  <c r="L89" s="1"/>
  <c r="L163"/>
  <c r="L162" s="1"/>
  <c r="H82" i="2"/>
  <c r="H81" s="1"/>
  <c r="L325" i="3"/>
  <c r="L324" s="1"/>
  <c r="L124"/>
  <c r="L423"/>
  <c r="L422" s="1"/>
  <c r="L421" s="1"/>
  <c r="L420" s="1"/>
  <c r="L419" s="1"/>
  <c r="L181"/>
  <c r="L180" s="1"/>
  <c r="L179" s="1"/>
  <c r="M172"/>
  <c r="M171" s="1"/>
  <c r="M170" s="1"/>
  <c r="O375"/>
  <c r="O169"/>
  <c r="L389"/>
  <c r="L388" s="1"/>
  <c r="O129"/>
  <c r="L439"/>
  <c r="O131"/>
  <c r="O130"/>
  <c r="L300"/>
  <c r="L299" s="1"/>
  <c r="O301"/>
  <c r="L429"/>
  <c r="L428" s="1"/>
  <c r="O360"/>
  <c r="L319"/>
  <c r="L318" s="1"/>
  <c r="O402"/>
  <c r="L337"/>
  <c r="L336" s="1"/>
  <c r="L335" s="1"/>
  <c r="M101"/>
  <c r="M100" s="1"/>
  <c r="H111" i="2"/>
  <c r="H110" s="1"/>
  <c r="L373" i="3"/>
  <c r="L372" s="1"/>
  <c r="L411"/>
  <c r="L410" s="1"/>
  <c r="L409" s="1"/>
  <c r="L408" s="1"/>
  <c r="L113"/>
  <c r="L112" s="1"/>
  <c r="L109" s="1"/>
  <c r="L108" s="1"/>
  <c r="O418"/>
  <c r="O397"/>
  <c r="O283"/>
  <c r="L281"/>
  <c r="O291"/>
  <c r="L290"/>
  <c r="L289" s="1"/>
  <c r="L288" s="1"/>
  <c r="L207"/>
  <c r="O80"/>
  <c r="O266"/>
  <c r="H72" i="2"/>
  <c r="O448" i="3"/>
  <c r="L447"/>
  <c r="L446" s="1"/>
  <c r="L87"/>
  <c r="H78" i="2"/>
  <c r="H76"/>
  <c r="L362" i="3"/>
  <c r="L361" s="1"/>
  <c r="L250"/>
  <c r="O79"/>
  <c r="O148"/>
  <c r="L147"/>
  <c r="L146" s="1"/>
  <c r="L153"/>
  <c r="L152" s="1"/>
  <c r="L151" s="1"/>
  <c r="L150" s="1"/>
  <c r="O154"/>
  <c r="L230"/>
  <c r="L229" s="1"/>
  <c r="L228" s="1"/>
  <c r="L268"/>
  <c r="M289"/>
  <c r="M288" s="1"/>
  <c r="I110" i="2"/>
  <c r="H38"/>
  <c r="H37" s="1"/>
  <c r="H36" s="1"/>
  <c r="H98"/>
  <c r="I99"/>
  <c r="H99"/>
  <c r="G23"/>
  <c r="H71"/>
  <c r="H60"/>
  <c r="L128" i="3"/>
  <c r="O81"/>
  <c r="O438"/>
  <c r="L436"/>
  <c r="L314"/>
  <c r="L313" s="1"/>
  <c r="O315"/>
  <c r="N228"/>
  <c r="H74" i="2"/>
  <c r="H73" s="1"/>
  <c r="L78" i="3"/>
  <c r="L173"/>
  <c r="L172" s="1"/>
  <c r="H67" i="2"/>
  <c r="O175" i="3"/>
  <c r="N473" l="1"/>
  <c r="N472" s="1"/>
  <c r="N484"/>
  <c r="N483" s="1"/>
  <c r="N482"/>
  <c r="L484"/>
  <c r="L483" s="1"/>
  <c r="L482"/>
  <c r="M484"/>
  <c r="M483" s="1"/>
  <c r="M482"/>
  <c r="N227"/>
  <c r="N226" s="1"/>
  <c r="M473"/>
  <c r="M472" s="1"/>
  <c r="M227"/>
  <c r="M226" s="1"/>
  <c r="M463"/>
  <c r="M462" s="1"/>
  <c r="M456"/>
  <c r="L463"/>
  <c r="L462" s="1"/>
  <c r="N73"/>
  <c r="N71" s="1"/>
  <c r="N70" s="1"/>
  <c r="L217"/>
  <c r="L216" s="1"/>
  <c r="I114" i="2"/>
  <c r="I109" s="1"/>
  <c r="L206" i="3"/>
  <c r="L205" s="1"/>
  <c r="M415"/>
  <c r="M407"/>
  <c r="M425"/>
  <c r="M426"/>
  <c r="N425"/>
  <c r="N426"/>
  <c r="M73"/>
  <c r="M71" s="1"/>
  <c r="M70" s="1"/>
  <c r="N271"/>
  <c r="N261" s="1"/>
  <c r="N260" s="1"/>
  <c r="O124"/>
  <c r="L347"/>
  <c r="L346" s="1"/>
  <c r="M271"/>
  <c r="M261" s="1"/>
  <c r="M260" s="1"/>
  <c r="J80" i="2"/>
  <c r="F21" i="1" s="1"/>
  <c r="I80" i="2"/>
  <c r="E21" i="1" s="1"/>
  <c r="I54" i="2"/>
  <c r="I9"/>
  <c r="J9"/>
  <c r="J54"/>
  <c r="J99"/>
  <c r="J46"/>
  <c r="E17" i="1"/>
  <c r="E19" s="1"/>
  <c r="E32" s="1"/>
  <c r="F17"/>
  <c r="F19" s="1"/>
  <c r="F27"/>
  <c r="H9" i="2"/>
  <c r="L237" i="3"/>
  <c r="L236" s="1"/>
  <c r="O163"/>
  <c r="M378"/>
  <c r="M377" s="1"/>
  <c r="N277"/>
  <c r="N276" s="1"/>
  <c r="O423"/>
  <c r="O173"/>
  <c r="O436"/>
  <c r="M277"/>
  <c r="M276" s="1"/>
  <c r="O250"/>
  <c r="L435"/>
  <c r="O435" s="1"/>
  <c r="O411"/>
  <c r="N355"/>
  <c r="L111"/>
  <c r="L110" s="1"/>
  <c r="N369"/>
  <c r="O396"/>
  <c r="O78"/>
  <c r="O361"/>
  <c r="M92"/>
  <c r="M421"/>
  <c r="M420" s="1"/>
  <c r="L456"/>
  <c r="O265"/>
  <c r="O389"/>
  <c r="O401"/>
  <c r="O382"/>
  <c r="H85" i="2"/>
  <c r="L264" i="3"/>
  <c r="L263" s="1"/>
  <c r="L262" s="1"/>
  <c r="J109" i="2"/>
  <c r="J108" s="1"/>
  <c r="H75"/>
  <c r="M357" i="3"/>
  <c r="M356" s="1"/>
  <c r="N92"/>
  <c r="L333"/>
  <c r="O333" s="1"/>
  <c r="L312"/>
  <c r="L310"/>
  <c r="L407"/>
  <c r="N421"/>
  <c r="N420" s="1"/>
  <c r="L123"/>
  <c r="O314"/>
  <c r="M385"/>
  <c r="M384" s="1"/>
  <c r="O158"/>
  <c r="O319"/>
  <c r="O337"/>
  <c r="N443"/>
  <c r="N442" s="1"/>
  <c r="K123"/>
  <c r="K120" s="1"/>
  <c r="K119" s="1"/>
  <c r="L387"/>
  <c r="O388"/>
  <c r="L385"/>
  <c r="L384" s="1"/>
  <c r="O384" s="1"/>
  <c r="N248"/>
  <c r="O313"/>
  <c r="M310"/>
  <c r="O300"/>
  <c r="O108"/>
  <c r="H55" i="2"/>
  <c r="K442" i="3"/>
  <c r="N462"/>
  <c r="M93"/>
  <c r="L317"/>
  <c r="O318"/>
  <c r="O299"/>
  <c r="L298"/>
  <c r="L287" s="1"/>
  <c r="L286" s="1"/>
  <c r="L285" s="1"/>
  <c r="M121"/>
  <c r="M246"/>
  <c r="N120"/>
  <c r="N119" s="1"/>
  <c r="O290"/>
  <c r="O109"/>
  <c r="O147"/>
  <c r="M120"/>
  <c r="M119" s="1"/>
  <c r="O381"/>
  <c r="N321"/>
  <c r="O417"/>
  <c r="O113"/>
  <c r="O373"/>
  <c r="O362"/>
  <c r="O112"/>
  <c r="L227"/>
  <c r="L226" s="1"/>
  <c r="M369"/>
  <c r="K309"/>
  <c r="K308" s="1"/>
  <c r="H89" i="2"/>
  <c r="N357" i="3"/>
  <c r="N356" s="1"/>
  <c r="L270"/>
  <c r="M495"/>
  <c r="M355"/>
  <c r="H65" i="2"/>
  <c r="N93" i="3"/>
  <c r="L472"/>
  <c r="L445"/>
  <c r="L444" s="1"/>
  <c r="L443" s="1"/>
  <c r="O446"/>
  <c r="N432"/>
  <c r="N434"/>
  <c r="N433" s="1"/>
  <c r="N392"/>
  <c r="N391" s="1"/>
  <c r="O325"/>
  <c r="O447"/>
  <c r="M286"/>
  <c r="M285" s="1"/>
  <c r="L74"/>
  <c r="L73" s="1"/>
  <c r="O281"/>
  <c r="L280"/>
  <c r="L371"/>
  <c r="L370" s="1"/>
  <c r="L369" s="1"/>
  <c r="O369" s="1"/>
  <c r="O372"/>
  <c r="H109" i="2"/>
  <c r="D28" i="1" s="1"/>
  <c r="D29" s="1"/>
  <c r="N407" i="3"/>
  <c r="N380"/>
  <c r="N379" s="1"/>
  <c r="N378"/>
  <c r="N377" s="1"/>
  <c r="K428"/>
  <c r="K425" s="1"/>
  <c r="O429"/>
  <c r="K152"/>
  <c r="O152" s="1"/>
  <c r="O153"/>
  <c r="N317"/>
  <c r="N310"/>
  <c r="L167"/>
  <c r="O168"/>
  <c r="L394"/>
  <c r="L392"/>
  <c r="L391" s="1"/>
  <c r="O128"/>
  <c r="L249"/>
  <c r="O249" s="1"/>
  <c r="O75"/>
  <c r="O400"/>
  <c r="N121"/>
  <c r="L495"/>
  <c r="L494" s="1"/>
  <c r="O494" s="1"/>
  <c r="M394"/>
  <c r="M392"/>
  <c r="M391" s="1"/>
  <c r="N236"/>
  <c r="M432"/>
  <c r="M434"/>
  <c r="K354"/>
  <c r="K353" s="1"/>
  <c r="N387"/>
  <c r="N385"/>
  <c r="N384" s="1"/>
  <c r="L378"/>
  <c r="L380"/>
  <c r="L379" s="1"/>
  <c r="L358"/>
  <c r="O359"/>
  <c r="M443"/>
  <c r="M442" s="1"/>
  <c r="M445"/>
  <c r="M444" s="1"/>
  <c r="H70" i="2"/>
  <c r="K69" i="3"/>
  <c r="K68" s="1"/>
  <c r="K67" s="1"/>
  <c r="L93"/>
  <c r="N286"/>
  <c r="N285" s="1"/>
  <c r="L92"/>
  <c r="L171"/>
  <c r="L170" s="1"/>
  <c r="O172"/>
  <c r="O146"/>
  <c r="L145"/>
  <c r="L427"/>
  <c r="L426" s="1"/>
  <c r="L425" s="1"/>
  <c r="O157"/>
  <c r="L156"/>
  <c r="K176"/>
  <c r="O289"/>
  <c r="K286"/>
  <c r="K392"/>
  <c r="K391" s="1"/>
  <c r="O395"/>
  <c r="L321"/>
  <c r="L323"/>
  <c r="L322" s="1"/>
  <c r="O324"/>
  <c r="L161"/>
  <c r="L160" s="1"/>
  <c r="O162"/>
  <c r="D17" i="1"/>
  <c r="D19" s="1"/>
  <c r="D32" s="1"/>
  <c r="G44" i="2"/>
  <c r="G43" s="1"/>
  <c r="G17"/>
  <c r="G9"/>
  <c r="G32"/>
  <c r="O410" i="3"/>
  <c r="K407"/>
  <c r="K419"/>
  <c r="O419" s="1"/>
  <c r="O422"/>
  <c r="O416"/>
  <c r="L415"/>
  <c r="L414" s="1"/>
  <c r="L488"/>
  <c r="L434" l="1"/>
  <c r="L433" s="1"/>
  <c r="L432" s="1"/>
  <c r="O432" s="1"/>
  <c r="N270"/>
  <c r="F28" i="1"/>
  <c r="F29" s="1"/>
  <c r="M406" i="3"/>
  <c r="M270"/>
  <c r="O310"/>
  <c r="L309"/>
  <c r="N69"/>
  <c r="N68" s="1"/>
  <c r="N67" s="1"/>
  <c r="N118"/>
  <c r="N117" s="1"/>
  <c r="M118"/>
  <c r="M117" s="1"/>
  <c r="L200"/>
  <c r="L199"/>
  <c r="M69"/>
  <c r="M68" s="1"/>
  <c r="M67" s="1"/>
  <c r="H54" i="2"/>
  <c r="E22" i="1"/>
  <c r="E24" s="1"/>
  <c r="F32"/>
  <c r="J53" i="2"/>
  <c r="F22" i="1"/>
  <c r="M259" i="3"/>
  <c r="N354"/>
  <c r="N353" s="1"/>
  <c r="O428"/>
  <c r="O336"/>
  <c r="O123"/>
  <c r="H80" i="2"/>
  <c r="D21" i="1" s="1"/>
  <c r="H108" i="2"/>
  <c r="O264" i="3"/>
  <c r="N406"/>
  <c r="L122"/>
  <c r="O385"/>
  <c r="M354"/>
  <c r="M353" s="1"/>
  <c r="L334"/>
  <c r="K118"/>
  <c r="K117" s="1"/>
  <c r="O425"/>
  <c r="M376"/>
  <c r="N376"/>
  <c r="L248"/>
  <c r="O74"/>
  <c r="N259"/>
  <c r="L261"/>
  <c r="E28" i="1"/>
  <c r="E29" s="1"/>
  <c r="I108" i="2"/>
  <c r="I53" s="1"/>
  <c r="L71" i="3"/>
  <c r="L70"/>
  <c r="O70" s="1"/>
  <c r="L166"/>
  <c r="L165" s="1"/>
  <c r="O167"/>
  <c r="L279"/>
  <c r="L278" s="1"/>
  <c r="L277" s="1"/>
  <c r="O280"/>
  <c r="O443"/>
  <c r="L442"/>
  <c r="O442" s="1"/>
  <c r="L357"/>
  <c r="L356" s="1"/>
  <c r="O358"/>
  <c r="L355"/>
  <c r="L377"/>
  <c r="O378"/>
  <c r="M433"/>
  <c r="O488"/>
  <c r="O321"/>
  <c r="K285"/>
  <c r="O286"/>
  <c r="O392"/>
  <c r="K406"/>
  <c r="K405" s="1"/>
  <c r="K404" s="1"/>
  <c r="O407"/>
  <c r="O391"/>
  <c r="K376"/>
  <c r="L155"/>
  <c r="F33" i="1" l="1"/>
  <c r="F35" s="1"/>
  <c r="L247" i="3"/>
  <c r="L246" s="1"/>
  <c r="O246" s="1"/>
  <c r="H53" i="2"/>
  <c r="D20" i="1"/>
  <c r="D22" s="1"/>
  <c r="D33" s="1"/>
  <c r="D35" s="1"/>
  <c r="L69" i="3"/>
  <c r="L68" s="1"/>
  <c r="F24" i="1"/>
  <c r="L260" i="3"/>
  <c r="O260" s="1"/>
  <c r="O261"/>
  <c r="E33" i="1"/>
  <c r="E35" s="1"/>
  <c r="O277" i="3"/>
  <c r="L276"/>
  <c r="O120"/>
  <c r="O377"/>
  <c r="L376"/>
  <c r="O376" s="1"/>
  <c r="O355"/>
  <c r="L354"/>
  <c r="L308"/>
  <c r="O308" s="1"/>
  <c r="O309"/>
  <c r="O406"/>
  <c r="K276"/>
  <c r="K259"/>
  <c r="K258" s="1"/>
  <c r="K66" s="1"/>
  <c r="O285"/>
  <c r="L176" l="1"/>
  <c r="O119"/>
  <c r="D24" i="1"/>
  <c r="O276" i="3"/>
  <c r="O69"/>
  <c r="L259"/>
  <c r="O259" s="1"/>
  <c r="L353"/>
  <c r="O354"/>
  <c r="L67"/>
  <c r="O67" s="1"/>
  <c r="O68"/>
  <c r="O405"/>
  <c r="O404"/>
  <c r="O118" l="1"/>
  <c r="O353"/>
  <c r="L258"/>
  <c r="O258" s="1"/>
  <c r="O117"/>
  <c r="O66" l="1"/>
</calcChain>
</file>

<file path=xl/sharedStrings.xml><?xml version="1.0" encoding="utf-8"?>
<sst xmlns="http://schemas.openxmlformats.org/spreadsheetml/2006/main" count="747" uniqueCount="339">
  <si>
    <t xml:space="preserve">                     Članak 1.</t>
  </si>
  <si>
    <t>BROJ</t>
  </si>
  <si>
    <t>OPIS</t>
  </si>
  <si>
    <t>Proračun</t>
  </si>
  <si>
    <t>Projekcija</t>
  </si>
  <si>
    <t>Indeks</t>
  </si>
  <si>
    <t>Proračuna</t>
  </si>
  <si>
    <t>RAČUNA</t>
  </si>
  <si>
    <t>za 2013.</t>
  </si>
  <si>
    <t>14/13</t>
  </si>
  <si>
    <t>A.</t>
  </si>
  <si>
    <t>RAČUN PRIHODA I RASHODA</t>
  </si>
  <si>
    <t>Prihodi poslovanja</t>
  </si>
  <si>
    <t>Prihodi od prodaje nefinancijske imovine</t>
  </si>
  <si>
    <t>6+7</t>
  </si>
  <si>
    <t>UKUPNO PRIHODI</t>
  </si>
  <si>
    <t>Rashodi poslovanja</t>
  </si>
  <si>
    <t>Rashodi za nabavu nefinancijske imovine</t>
  </si>
  <si>
    <t>3+4</t>
  </si>
  <si>
    <t>UKUPNO RASHODI</t>
  </si>
  <si>
    <t>(6+7)-(3+4)</t>
  </si>
  <si>
    <t>VIŠAK (+) / MANJAK (-)</t>
  </si>
  <si>
    <t>B.</t>
  </si>
  <si>
    <t>Primici od zaduživanja</t>
  </si>
  <si>
    <t>Izdaci za financijsku imovinu i otplate zajmova</t>
  </si>
  <si>
    <t>8-5</t>
  </si>
  <si>
    <t>C.</t>
  </si>
  <si>
    <t>UKUPNO PRORAČUN OPĆINE</t>
  </si>
  <si>
    <t>1.=(6+7+8)</t>
  </si>
  <si>
    <t>UKUPNO PRIHODI I PRIMICI</t>
  </si>
  <si>
    <t>2.=(3+4+5)</t>
  </si>
  <si>
    <t>UKUPNO RASHODI I IZDACI</t>
  </si>
  <si>
    <t>VIŠAK PRIHODA PRENESEN IZ PROŠLE GODINE</t>
  </si>
  <si>
    <t>3.=(1.-2.)</t>
  </si>
  <si>
    <t>RAZLIKA (1-2) višak+/manjak-</t>
  </si>
  <si>
    <t>A. RAČUN PRIHODA I RASHODA</t>
  </si>
  <si>
    <t>Izvor</t>
  </si>
  <si>
    <t>NAZIV</t>
  </si>
  <si>
    <t>financiranja</t>
  </si>
  <si>
    <t>UKUPNO PRIHODA/PRIMITAKA</t>
  </si>
  <si>
    <t>Prihodi od poreza</t>
  </si>
  <si>
    <t>01</t>
  </si>
  <si>
    <t>Porez i prirez na dohodak</t>
  </si>
  <si>
    <t>Porezi na imovinu</t>
  </si>
  <si>
    <t>Porezi na robu i usluge</t>
  </si>
  <si>
    <t>Pomoći iz inozemstva (darovnice) i od subjekata unutar općeg proračuna</t>
  </si>
  <si>
    <t>04</t>
  </si>
  <si>
    <t>Pomoći iz proračuna</t>
  </si>
  <si>
    <t>Prihodi od imovine</t>
  </si>
  <si>
    <t>Prihodi od financijske imovine</t>
  </si>
  <si>
    <t>02</t>
  </si>
  <si>
    <t>Prihodi od nefinancijske imovine</t>
  </si>
  <si>
    <t>Prihodi od upravnih i administrativnih pristojbi, pristojbi po posebnim propisima i naknada</t>
  </si>
  <si>
    <t>03</t>
  </si>
  <si>
    <t>Upravne i administrativne pristojbe</t>
  </si>
  <si>
    <t>Prihodi po posebnim propisima</t>
  </si>
  <si>
    <t>Komunalni doprinosi i naknade</t>
  </si>
  <si>
    <t>06</t>
  </si>
  <si>
    <t>UKUPNO RASHODI/IZDACI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</si>
  <si>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</si>
  <si>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</si>
  <si>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</si>
  <si>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</si>
  <si>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</si>
  <si>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</si>
  <si>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</si>
  <si>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</si>
  <si>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</si>
  <si>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</si>
  <si>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</si>
  <si>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Pomoći dane u inozemstvo i unutar opće države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</si>
  <si>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</si>
  <si>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</si>
  <si>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</si>
  <si>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</si>
  <si>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</si>
  <si>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proizvedene dugotrajne imovine</t>
  </si>
  <si>
    <t>Materijalna imovina - prirodna bogatstva</t>
  </si>
  <si>
    <t>Građevinski objekti</t>
  </si>
  <si>
    <t>Postrojenja i oprema</t>
  </si>
  <si>
    <t>Rashodi za dodatna ulganja na nefinancijskoj imovini</t>
  </si>
  <si>
    <t>Dodatna ulaganja na građevinskim objektma</t>
  </si>
  <si>
    <t>B. RAČUN FINANCIRANJA</t>
  </si>
  <si>
    <t>UKUPNO PRIMITAKA</t>
  </si>
  <si>
    <t>Primici od financijske imovine i zaduživanja</t>
  </si>
  <si>
    <t>Primljene otplate glavnice danih zajmova</t>
  </si>
  <si>
    <t>Primici glavnice zajmova danih neprofitnim organizacijama, građanima i kućanstvima</t>
  </si>
  <si>
    <t>UKUPNO IZDATAKA</t>
  </si>
  <si>
    <t>Izdaci za financijsku imovinu u otplate zajmova</t>
  </si>
  <si>
    <t>Izdaci za dane zajmove</t>
  </si>
  <si>
    <t>Izdaci za dane zajmove neprofitnim organizacijama građanima i kućanstvima</t>
  </si>
  <si>
    <t>II.</t>
  </si>
  <si>
    <t>POSEBNI DIO</t>
  </si>
  <si>
    <t>Šifra programska</t>
  </si>
  <si>
    <t>ŠIFRA</t>
  </si>
  <si>
    <t>Program/Projekt</t>
  </si>
  <si>
    <t>Aktivnost</t>
  </si>
  <si>
    <t>VRSTA RASHODA I IZDATAKA</t>
  </si>
  <si>
    <t>UKUPNO RASHODI/ IZDACI</t>
  </si>
  <si>
    <t>Razdjel 001</t>
  </si>
  <si>
    <t>PREDSTAVNIČKA I IZVRŠNA TIJELA OPĆINE</t>
  </si>
  <si>
    <t>Glava 00101</t>
  </si>
  <si>
    <t>Program 1001</t>
  </si>
  <si>
    <t>RAD PREDSTAVNIČKIH I IZVRŠNIH TIJELA</t>
  </si>
  <si>
    <t>A 100101</t>
  </si>
  <si>
    <t>Redovna djelatnost</t>
  </si>
  <si>
    <t>Funkcijska klasifikacija: 0111 Izvršna i zakonodavna tijela</t>
  </si>
  <si>
    <t>A 100102</t>
  </si>
  <si>
    <t>Program 1002</t>
  </si>
  <si>
    <t>PROGRAM POLITIČKIH STRANAKA</t>
  </si>
  <si>
    <t>A 100201</t>
  </si>
  <si>
    <t>Rad političkih stranaka</t>
  </si>
  <si>
    <t>Razdjel 002</t>
  </si>
  <si>
    <t>JEDINSTVENI UPRAVNI ODJEL</t>
  </si>
  <si>
    <t>Glava 00201</t>
  </si>
  <si>
    <t>Program 1003</t>
  </si>
  <si>
    <t>FINANCIRANJE OSNOVNIH AKTIVNOSTI</t>
  </si>
  <si>
    <t>A 100301</t>
  </si>
  <si>
    <t>Redovni poslovi</t>
  </si>
  <si>
    <t>Rashodi za nabavu neproizvedene dugotrajne imovine</t>
  </si>
  <si>
    <t>Program 1005</t>
  </si>
  <si>
    <t>PROSTORNO UREĐENJE I UNAPREĐENJE STANOVANJA</t>
  </si>
  <si>
    <t>K 100501</t>
  </si>
  <si>
    <t>Otkup zemljišta</t>
  </si>
  <si>
    <t>Funkcijska klasifikacija: 0660 Rashodi vezani za stanovanje i kom. pogodnosti koji nisu drugdje svrstani</t>
  </si>
  <si>
    <t>Materijalna imovina-prirodna bogatstva</t>
  </si>
  <si>
    <t>K 100502</t>
  </si>
  <si>
    <t>K 100503</t>
  </si>
  <si>
    <t>Funkcijska klasifikacija: 0620 Razvoj zajednice</t>
  </si>
  <si>
    <t>Dodatna ulaganja na građevinskim objektima</t>
  </si>
  <si>
    <t>K 100504</t>
  </si>
  <si>
    <t>Razdjel 003</t>
  </si>
  <si>
    <t>Glava 00301</t>
  </si>
  <si>
    <t>Program 1006</t>
  </si>
  <si>
    <t>A 100601</t>
  </si>
  <si>
    <t>Razdjel 004</t>
  </si>
  <si>
    <t>Glava 00401</t>
  </si>
  <si>
    <t>Program 1007</t>
  </si>
  <si>
    <t>A 100701</t>
  </si>
  <si>
    <t>Funkcijska klasifikacija: 0912 Osnovno obrazovanje</t>
  </si>
  <si>
    <t>Program 1008</t>
  </si>
  <si>
    <t>SREDNJOŠKOLSKO I VISOKO OBRAZOVANJE</t>
  </si>
  <si>
    <t>A 100801</t>
  </si>
  <si>
    <t>Stipendije učenika i studenata</t>
  </si>
  <si>
    <t>Izdaci za financjsku imovinu i otplate zajmova</t>
  </si>
  <si>
    <t>Izdaci za dane zajmove neprofitim organizacijama, građanima i kućanstvima - kratkoročni</t>
  </si>
  <si>
    <t>SOCIJALNA SKRB</t>
  </si>
  <si>
    <t>Program 1009</t>
  </si>
  <si>
    <t>A 100901</t>
  </si>
  <si>
    <t>A 100902</t>
  </si>
  <si>
    <t>Socijalno humanitarne udruge i programi</t>
  </si>
  <si>
    <t>Funkcijska klasifikacija: 1090 Aktivnosti socijalne zaštite koje nisu drugdje svrstane</t>
  </si>
  <si>
    <t>ZAŠTITA I SIGURNOST</t>
  </si>
  <si>
    <t>Program 1011</t>
  </si>
  <si>
    <t>A 101101</t>
  </si>
  <si>
    <t>Funkcijska klasifikacija: 0220 Civilna obrana</t>
  </si>
  <si>
    <t>Zaštita od požara</t>
  </si>
  <si>
    <t>Funkcijska klasifikacija: 0320 Usluge protupožarne zaštite</t>
  </si>
  <si>
    <t>OSTALE DRUŠTVENE DJELATNOSTI</t>
  </si>
  <si>
    <t>Program 1012</t>
  </si>
  <si>
    <t>PROMICANJE KULTURE</t>
  </si>
  <si>
    <t>A 101201</t>
  </si>
  <si>
    <t>Kultura</t>
  </si>
  <si>
    <t>Funkcijska klasifikacija: 0820 Služba kulture</t>
  </si>
  <si>
    <t>RAZVOJ SPORTA I REKREACIJE</t>
  </si>
  <si>
    <t>Sport i rekreacija</t>
  </si>
  <si>
    <t>Funkcijska klasifikacija: 0810 Službe rekreacije i sporta</t>
  </si>
  <si>
    <t>Program 1014</t>
  </si>
  <si>
    <t>RAZVOJ CIVILNOG DRUŠTVA</t>
  </si>
  <si>
    <t>A 101401</t>
  </si>
  <si>
    <t>Ostale udruge, zajednice i društva</t>
  </si>
  <si>
    <t>Funkcijska klasifikacija: 0840 Religijske i druge službe zajednice</t>
  </si>
  <si>
    <t>KOMUNALNO GOSPODARSTVO</t>
  </si>
  <si>
    <t>Program 1015</t>
  </si>
  <si>
    <t>ODRŽAVANJE KOMUNALNE INFRASTRUKTURE</t>
  </si>
  <si>
    <t>Održavanje groblja i javnih površina</t>
  </si>
  <si>
    <t>Održavanje nerazvrstanih cesta i poljskih putova</t>
  </si>
  <si>
    <t>Funkcijska klasifikacija: 0451 Cestovni promet</t>
  </si>
  <si>
    <t>Funkcijska klasifikacija: 0640 Ulična rasvjeta</t>
  </si>
  <si>
    <t>Funkcijska klasifikacija: 0911 Predškolsko obrazovanje</t>
  </si>
  <si>
    <t>Članak 4.</t>
  </si>
  <si>
    <t>Pomoći iz državnog proračuna temeljom prijenosa EU sredstava</t>
  </si>
  <si>
    <t>Pomoći proračunskim korisnicima drugih proračuna</t>
  </si>
  <si>
    <t>programima u Posebnom dijelu Proračuna kako slijedi:</t>
  </si>
  <si>
    <t>Funkcijska klasifikacija: 0660 Rashodi vezani za stanovanje i kom.pogodnosi koji nisu drugdje svrstani</t>
  </si>
  <si>
    <t>Civilna zaštita i HGSS</t>
  </si>
  <si>
    <t>projekcijama za 2016. i 2017. godinu, kako slijedi:</t>
  </si>
  <si>
    <t>Funkcijska klasifikacija: 0131 Opće usluge vezane za službenike</t>
  </si>
  <si>
    <t>IZVOR FINANCIRANJA: 05  POMOĆI</t>
  </si>
  <si>
    <t>IZVOR FINANCIRANJA: 01 OPĆI PRIHODI I PRIMICI</t>
  </si>
  <si>
    <t>IZVOR FINANCIRANJA: 05 POMOĆI</t>
  </si>
  <si>
    <t>Funkcijska klasifikacija: 0112 Financijski i fiskalni poslovi</t>
  </si>
  <si>
    <t>Funkcijska klasifikacija: 0432 Nafta i prirodni plin</t>
  </si>
  <si>
    <t>Funkcijska klasifikacija: 0435 Električna energija</t>
  </si>
  <si>
    <t>Funkcijska klasifikacija: 0460 Komunikacija</t>
  </si>
  <si>
    <t>Funkcijska klasifikacija: 0630 Opskrba vodom</t>
  </si>
  <si>
    <t>Funkcijska klasifikacija: 0950 Obrazovanje koje se ne može definirati po stupnju</t>
  </si>
  <si>
    <t>Funkcijska klasifikacija: 1090 Aktivnosti socijane zaštite koje nisu drugdje svrstane</t>
  </si>
  <si>
    <t>IZVOR FINANCIRANJA: 04 PRIHODI ZA POSEBNE NAMJENE</t>
  </si>
  <si>
    <t>Glava 00302</t>
  </si>
  <si>
    <t>Glava 00303</t>
  </si>
  <si>
    <t>Glava 00304</t>
  </si>
  <si>
    <t>Program 1010</t>
  </si>
  <si>
    <t>A 101001</t>
  </si>
  <si>
    <t>A 101402</t>
  </si>
  <si>
    <t>A 101403</t>
  </si>
  <si>
    <t>A 101404</t>
  </si>
  <si>
    <t>Rashodi za nabavu proizv.dugotrajne imovine</t>
  </si>
  <si>
    <t>Pomoći dane u inoz.i unutar općeg proračuna</t>
  </si>
  <si>
    <t>Nak.za potpore građanima, kućan. i udrugama</t>
  </si>
  <si>
    <t>ORGAN. I PROVOĐENJE ZAŠTITE I SPAŠAVANJA</t>
  </si>
  <si>
    <t>Ost.komunalni poslovi koji nisu drugdje svrstani</t>
  </si>
  <si>
    <t>Izgr.nerazvrstanih cesta i uređenje parkirališta</t>
  </si>
  <si>
    <t>A 101501</t>
  </si>
  <si>
    <t>IZVOR FINANCIRANJA: 07 PRIHODI OD PRODAJE ILI ZAMJENE NEFINANCIJSKE IMOVNE</t>
  </si>
  <si>
    <t>Pomoći dane u inozemstvo i unutar općeg proračuna</t>
  </si>
  <si>
    <t>Rashodi za dodatna ulagaja na građevinskim objektima</t>
  </si>
  <si>
    <t>Nak.građanima i kućanstvima na temelju osiguranja i dr.naknade</t>
  </si>
  <si>
    <t>Ostale naknade građanima i kućanstvima iz prororačuna</t>
  </si>
  <si>
    <t>IZVOR FINANCIRANJA: 07 PRIHODI OD PRODAJE ILI ZAMJENE NEFINANCIJSKE IMOVINE</t>
  </si>
  <si>
    <t>Pomoći od izvanproračunskih korisnika</t>
  </si>
  <si>
    <t>IZVOR FINANCIRANJA: 01 OPĆI PRIHODA I PRIMICI</t>
  </si>
  <si>
    <t>IZVOR FINANCIRANJA: 08 NAMJENSKI PRIMICI</t>
  </si>
  <si>
    <t>Funkcijska klasifikacija: 0860 Rashodi za rekreaciju, kulturu i religiju koji nisu drugdje svrstani</t>
  </si>
  <si>
    <t>Prihod od prodaje neproizvedene dugotrajne imovine</t>
  </si>
  <si>
    <t>Nematerijalna proizvedena imovina</t>
  </si>
  <si>
    <t>Kupnja, opremanje i uređenje društvenih i drugih objekata</t>
  </si>
  <si>
    <t xml:space="preserve">Osnovna škola </t>
  </si>
  <si>
    <t>PREDŠKOLSKO OBRAZOVANJE</t>
  </si>
  <si>
    <t>Dječji vrtić Vrapčić</t>
  </si>
  <si>
    <t>OSNOVNOŠKOSLKO OBRAZOVANJE</t>
  </si>
  <si>
    <t>A 101002</t>
  </si>
  <si>
    <t>Program 1013</t>
  </si>
  <si>
    <t>A 101301</t>
  </si>
  <si>
    <t>K 101601</t>
  </si>
  <si>
    <t>K 101602</t>
  </si>
  <si>
    <t>IZVOR FINANCIRANJA: 01 OPĆI PRIHODI I IZDACI</t>
  </si>
  <si>
    <t>K 100505</t>
  </si>
  <si>
    <t>Uređenje sportskih terena i objekta u Koprivničkom Ivancu</t>
  </si>
  <si>
    <t>IZVOR FINANCIRANJA: 07 PRIHOD OD PRODAJE ILI ZAMJENE NEFINANCIJSKE IMOVINE</t>
  </si>
  <si>
    <t>PROGRAM UNAPREĐENJA POLJOPRIVREDE I ZAŠTITE ZDRAVLJA</t>
  </si>
  <si>
    <t>DRUŠTVENE, SOCIJALNE I DRUGE DJELATNOSTI</t>
  </si>
  <si>
    <t>Proračuna kako slijedi:</t>
  </si>
  <si>
    <t>Kapitalne pomoći</t>
  </si>
  <si>
    <t>OPĆINSKO VIJEĆE I OPĆINSKI NAČELNIK</t>
  </si>
  <si>
    <t>RAČUN FINANCIRANJA</t>
  </si>
  <si>
    <t>NETO FINANCIRANJA</t>
  </si>
  <si>
    <t>I. OPĆI DIO</t>
  </si>
  <si>
    <t>Prihodi i rashodi, te primici i izdaci po ekonomskoj klasifikaciji utvrđuju se u Računu prihoda i rashoda i Računu financiranja u Proračunu i projekcijama</t>
  </si>
  <si>
    <t>Nematerijalna imovina</t>
  </si>
  <si>
    <t>Nematerijlna imovina</t>
  </si>
  <si>
    <t>K 100506</t>
  </si>
  <si>
    <t>Održavanje i potrošnja javne rasvjete</t>
  </si>
  <si>
    <t>K 101604</t>
  </si>
  <si>
    <t xml:space="preserve">                                                                                            </t>
  </si>
  <si>
    <t xml:space="preserve">                                                   </t>
  </si>
  <si>
    <r>
      <t xml:space="preserve">                                                                                                              </t>
    </r>
    <r>
      <rPr>
        <b/>
        <sz val="12"/>
        <color indexed="8"/>
        <rFont val="Calibri"/>
        <family val="2"/>
        <charset val="238"/>
      </rPr>
      <t xml:space="preserve">  Članak 2.</t>
    </r>
  </si>
  <si>
    <r>
      <t xml:space="preserve">                                                                                                  </t>
    </r>
    <r>
      <rPr>
        <b/>
        <sz val="12"/>
        <color indexed="8"/>
        <rFont val="Calibri"/>
        <family val="2"/>
        <charset val="238"/>
      </rPr>
      <t xml:space="preserve">   Članak 3.</t>
    </r>
  </si>
  <si>
    <t>se u prilogu i sastavni je dio Proračuna.</t>
  </si>
  <si>
    <t>III.</t>
  </si>
  <si>
    <r>
      <rPr>
        <b/>
        <sz val="12"/>
        <color indexed="8"/>
        <rFont val="Calibri"/>
        <family val="2"/>
        <charset val="238"/>
      </rPr>
      <t>ZAVRŠNA ODREDBA</t>
    </r>
    <r>
      <rPr>
        <sz val="12"/>
        <color indexed="8"/>
        <rFont val="Calibri"/>
        <family val="2"/>
        <charset val="238"/>
      </rPr>
      <t xml:space="preserve">                                                                                                </t>
    </r>
  </si>
  <si>
    <r>
      <t xml:space="preserve">                                                                                                   </t>
    </r>
    <r>
      <rPr>
        <b/>
        <sz val="12"/>
        <color indexed="8"/>
        <rFont val="Calibri"/>
        <family val="2"/>
        <charset val="238"/>
      </rPr>
      <t xml:space="preserve">   Članak 5.</t>
    </r>
  </si>
  <si>
    <t xml:space="preserve">                                                                      OPĆINSKO VIJEĆE OPĆINE KOPRIVNIČKI IVANEC</t>
  </si>
  <si>
    <t xml:space="preserve">                                           PREDSJEDNIK:</t>
  </si>
  <si>
    <t xml:space="preserve">                                                                         Mihael Sremec, dipl.oec.</t>
  </si>
  <si>
    <t>za 2021.</t>
  </si>
  <si>
    <t>Kazne, upravne mjere i ostali prihodi</t>
  </si>
  <si>
    <t>Kazne i upravne mjere</t>
  </si>
  <si>
    <t xml:space="preserve">Prihodi od nefinancijske imovine                                                    </t>
  </si>
  <si>
    <t xml:space="preserve">Građevinski objekti               </t>
  </si>
  <si>
    <t>Naknade građanima i kućanstvima na temelju osiguranja i dr.nak.</t>
  </si>
  <si>
    <t>A 100903</t>
  </si>
  <si>
    <t>Plaće</t>
  </si>
  <si>
    <t xml:space="preserve"> Reciklažno dvorište</t>
  </si>
  <si>
    <t>K 101605</t>
  </si>
  <si>
    <t>KUPNJA SPREMNIKA ZA ODVOJENO PRIKUPLJANJE OTPADA</t>
  </si>
  <si>
    <t>Funkcijska klasifikacija: 0660 Rashodi vezani za stan. I zaj. Koji nisu drugdje svrstani</t>
  </si>
  <si>
    <t>Naknade troškova osobama izvan radnog odnosa</t>
  </si>
  <si>
    <t xml:space="preserve">Postrojenja i oprema </t>
  </si>
  <si>
    <t xml:space="preserve">Tekuće donacije      </t>
  </si>
  <si>
    <t>Sistemska deratizacija i dezinsekcija</t>
  </si>
  <si>
    <t>Izdaci za dionice i udjele u glavnici</t>
  </si>
  <si>
    <t>Dionice i udjeli u glavnici trgovačkih društava u javnom sektoru</t>
  </si>
  <si>
    <t>za 2022.</t>
  </si>
  <si>
    <t>Primljeni krediti i zajmovi od kreditnih i ost.fin.inst.u javnom sek.</t>
  </si>
  <si>
    <t>Izdaci za otplatu glavnice primljenih kredita i zajmova</t>
  </si>
  <si>
    <t>Otplata glavnice primljenih kredita od kreditnih i ostalih financ.institucija u javnom sektoru</t>
  </si>
  <si>
    <t>A100501</t>
  </si>
  <si>
    <t>Funkcijska klasifikacija: 1060 Stanovanje</t>
  </si>
  <si>
    <t>A100502</t>
  </si>
  <si>
    <t>IZVOR FINANCIRANJA:08 NAMJENSKI PRIMICI OD ZADUŽIVANJA</t>
  </si>
  <si>
    <t>Planovi, strategije, dokumentacije i ostalo</t>
  </si>
  <si>
    <t>IZVOR FINANCIRANJA: 08 NAMJENSKI PRIMICI OD ZADUŽIVANJA</t>
  </si>
  <si>
    <t>Naknade građanima i kuć. Na temelju osiguranja i dr.naknade</t>
  </si>
  <si>
    <t>Sufinanciranje rušenja kuća</t>
  </si>
  <si>
    <t>Kamate na primljenekredite i zajmove</t>
  </si>
  <si>
    <t>Kamate na primljene kredite i zajmove</t>
  </si>
  <si>
    <t>K 100601</t>
  </si>
  <si>
    <t>Izdaci za financijsku imovinu i uplate zajmova</t>
  </si>
  <si>
    <t>Izdaci za otplatu glavnice primljenih kredita</t>
  </si>
  <si>
    <t>Otplata glavnice primljenih kredita od kred,ins.u javnom sektoru</t>
  </si>
  <si>
    <t>K 101606</t>
  </si>
  <si>
    <t>K 101607</t>
  </si>
  <si>
    <t>Kapitalne donacije</t>
  </si>
  <si>
    <t>Izbori</t>
  </si>
  <si>
    <t>Rekonstrukcija građevine društvenog doma, gradnja pristupne ceste, parkirališta i pješačke zone, javne i društvene namjene, 3. skupine</t>
  </si>
  <si>
    <t>Rekonstrukcija i dogradnja postojeće župne kurije sa uređenjem pripadajućeg okoliša</t>
  </si>
  <si>
    <t>Izgradnja dječjeg vrtića</t>
  </si>
  <si>
    <t>Izgradnja pješačke staze sa izgradnjom javne rasvjete na dionici između naselja Koprivnički Ivanec - Goričko, 3. skupine</t>
  </si>
  <si>
    <t xml:space="preserve">Sufinanciranje uređenja kuća </t>
  </si>
  <si>
    <t>Na temelju članka 39. Zakona o proračunu ("Narodne novine" broj 87/08, 136/12. i 15/15) i članka 31. Statuta Općine Koprivnički Ivanec ("Službeni glasnik</t>
  </si>
  <si>
    <t xml:space="preserve"> PRORAČUN OPĆINE KOPRIVNIČKI IVANEC</t>
  </si>
  <si>
    <t>za 2022. i 2023. godinu, kako slijedi:</t>
  </si>
  <si>
    <t>za 2023.</t>
  </si>
  <si>
    <t xml:space="preserve">                             Ovaj Proračun objavit će se u "Službenom glasniku Koprivničko-križevačke županije", a stupa na snagu 1. siječnja 2021. godine.</t>
  </si>
  <si>
    <t xml:space="preserve">KLASA: </t>
  </si>
  <si>
    <t xml:space="preserve">URBROJ: </t>
  </si>
  <si>
    <t xml:space="preserve">Koprivnički Ivanec, </t>
  </si>
  <si>
    <t xml:space="preserve">                             Plan razvojnih progama Općine Koprivnički Ivanec za 2021. godinu kojeg čine planirani rashodi za nefinancijsku imovinu (investicije) nalazi </t>
  </si>
  <si>
    <t>Projekt Zaželi 1</t>
  </si>
  <si>
    <t>Projekt Zaželi 2</t>
  </si>
  <si>
    <t>Funkcijka klasifikacija: 1090 Aktivnosti socijalne zaštite koje nisu drugdje svrstane</t>
  </si>
  <si>
    <t>IZVORI FINANCIRANJA: 05 POMOĆI</t>
  </si>
  <si>
    <t>A 100904</t>
  </si>
  <si>
    <t>Izgradnja ostalih nogostupa (Ulica Matije Gupca i Ulica Braće Radić)</t>
  </si>
  <si>
    <t>Modernizacija javne rasvjete (Vinogradska ulica)</t>
  </si>
  <si>
    <t>Subvencije poljoprivrednicima, trgovačkim društvima i obrtnicima izvan javnog sektora</t>
  </si>
  <si>
    <t>Subvencije</t>
  </si>
  <si>
    <t>Ukupni rashodi i izdaci u svoti 22.643.000,00 kuna iskazani u Proračunu, raspoređuju se po nositeljima, korisnicima i programima u Posebnom dijelu</t>
  </si>
  <si>
    <t>IZVOR FINANCIRANJA: 04 PRIHOD ZA POSEBNE NAMJENE</t>
  </si>
  <si>
    <t>Naknade građanima i kuć. na temelju osiguranja i dr.naknade</t>
  </si>
  <si>
    <t>IZVOR FINANCIRANJA: OPĆI PRIHODI I PRIMICI</t>
  </si>
  <si>
    <t>A 101502</t>
  </si>
  <si>
    <t>Subvencije trgovačkim društvima, zadrugama, poljoprivrednicima i obrtnicima izvan javnog sektora</t>
  </si>
  <si>
    <t>PROGRAM 1016 IZGRADNJA KOMUNALNE INFRASTRUKTURE I KUPNJA KOM. OPR</t>
  </si>
  <si>
    <t>Proračun Općine Koprivnički Ivanec za 2021. godinu (u daljnjem tekstu: Proračun) i projekcije za 2022. i 2023. godinu sastoje se od:</t>
  </si>
  <si>
    <t>ZA 2021. GODINU I PROJEKCIJE ZA 2022. I 2023. GODINU</t>
  </si>
  <si>
    <r>
      <t xml:space="preserve">                                                                                                     </t>
    </r>
    <r>
      <rPr>
        <b/>
        <sz val="12"/>
        <color indexed="8"/>
        <rFont val="Calibri"/>
        <family val="2"/>
        <charset val="238"/>
      </rPr>
      <t>Članak 4.</t>
    </r>
  </si>
  <si>
    <t>Koprivničko-križevačke županije" broj 6/13. i 3/18), Općinsko vijeće Općine Koprivnički Ivanec na ____ sjednici održanoj ___ prosinca 2020. donijelo je</t>
  </si>
</sst>
</file>

<file path=xl/styles.xml><?xml version="1.0" encoding="utf-8"?>
<styleSheet xmlns="http://schemas.openxmlformats.org/spreadsheetml/2006/main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General"/>
    <numFmt numFmtId="165" formatCode="[$-41A]#,##0"/>
    <numFmt numFmtId="166" formatCode="[$-41A]0.00"/>
    <numFmt numFmtId="167" formatCode="[$-41A]0"/>
    <numFmt numFmtId="168" formatCode="[$-41A]#,##0.00"/>
    <numFmt numFmtId="169" formatCode="#,##0.00&quot; &quot;[$kn-41A];[Red]&quot;-&quot;#,##0.00&quot; &quot;[$kn-41A]"/>
  </numFmts>
  <fonts count="28">
    <font>
      <sz val="11"/>
      <color rgb="FF000000"/>
      <name val="Arial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2"/>
      <color rgb="FF000000"/>
      <name val="Arial1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Arial1"/>
      <charset val="238"/>
    </font>
    <font>
      <sz val="11"/>
      <color rgb="FF000000"/>
      <name val="Arial1"/>
      <charset val="238"/>
    </font>
  </fonts>
  <fills count="2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rgb="FFCC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 tint="-0.499984740745262"/>
        <bgColor rgb="FFC0C0C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96969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1F1F9"/>
        <bgColor rgb="FFCCFFFF"/>
      </patternFill>
    </fill>
    <fill>
      <patternFill patternType="solid">
        <fgColor theme="0" tint="-0.499984740745262"/>
        <bgColor rgb="FF80808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0C0C0"/>
      </patternFill>
    </fill>
  </fills>
  <borders count="3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7">
    <xf numFmtId="0" fontId="0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9" fontId="7" fillId="0" borderId="0" applyBorder="0" applyProtection="0"/>
    <xf numFmtId="43" fontId="27" fillId="0" borderId="0" applyFont="0" applyFill="0" applyBorder="0" applyAlignment="0" applyProtection="0"/>
  </cellStyleXfs>
  <cellXfs count="358">
    <xf numFmtId="0" fontId="0" fillId="0" borderId="0" xfId="0"/>
    <xf numFmtId="164" fontId="5" fillId="0" borderId="0" xfId="1" applyFont="1" applyFill="1" applyAlignment="1"/>
    <xf numFmtId="164" fontId="8" fillId="0" borderId="0" xfId="1" applyFont="1" applyFill="1" applyAlignment="1"/>
    <xf numFmtId="164" fontId="9" fillId="0" borderId="0" xfId="1" applyFont="1" applyFill="1" applyAlignment="1">
      <alignment horizontal="center"/>
    </xf>
    <xf numFmtId="164" fontId="9" fillId="0" borderId="0" xfId="1" applyFont="1" applyFill="1" applyAlignment="1"/>
    <xf numFmtId="164" fontId="10" fillId="0" borderId="0" xfId="1" applyFont="1" applyFill="1" applyAlignment="1"/>
    <xf numFmtId="0" fontId="8" fillId="0" borderId="0" xfId="0" applyFont="1"/>
    <xf numFmtId="164" fontId="11" fillId="2" borderId="1" xfId="1" applyFont="1" applyFill="1" applyBorder="1" applyAlignment="1"/>
    <xf numFmtId="164" fontId="11" fillId="2" borderId="1" xfId="1" applyFont="1" applyFill="1" applyBorder="1" applyAlignment="1">
      <alignment horizontal="center"/>
    </xf>
    <xf numFmtId="164" fontId="11" fillId="2" borderId="0" xfId="1" applyFont="1" applyFill="1" applyAlignment="1"/>
    <xf numFmtId="164" fontId="11" fillId="2" borderId="0" xfId="1" applyFont="1" applyFill="1" applyAlignment="1">
      <alignment horizontal="center"/>
    </xf>
    <xf numFmtId="164" fontId="11" fillId="2" borderId="2" xfId="1" applyFont="1" applyFill="1" applyBorder="1" applyAlignment="1"/>
    <xf numFmtId="164" fontId="5" fillId="2" borderId="2" xfId="1" applyFont="1" applyFill="1" applyBorder="1" applyAlignment="1"/>
    <xf numFmtId="164" fontId="11" fillId="2" borderId="2" xfId="1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/>
    <xf numFmtId="164" fontId="11" fillId="3" borderId="0" xfId="1" applyFont="1" applyFill="1" applyAlignment="1"/>
    <xf numFmtId="165" fontId="11" fillId="3" borderId="0" xfId="1" applyNumberFormat="1" applyFont="1" applyFill="1" applyAlignment="1"/>
    <xf numFmtId="165" fontId="11" fillId="4" borderId="0" xfId="1" applyNumberFormat="1" applyFont="1" applyFill="1" applyAlignment="1"/>
    <xf numFmtId="168" fontId="5" fillId="0" borderId="0" xfId="1" applyNumberFormat="1" applyFont="1" applyFill="1" applyAlignment="1"/>
    <xf numFmtId="164" fontId="5" fillId="3" borderId="0" xfId="1" applyFont="1" applyFill="1" applyAlignment="1"/>
    <xf numFmtId="165" fontId="5" fillId="3" borderId="0" xfId="1" applyNumberFormat="1" applyFont="1" applyFill="1" applyAlignment="1"/>
    <xf numFmtId="168" fontId="5" fillId="3" borderId="0" xfId="1" applyNumberFormat="1" applyFont="1" applyFill="1" applyAlignment="1"/>
    <xf numFmtId="165" fontId="11" fillId="2" borderId="0" xfId="1" applyNumberFormat="1" applyFont="1" applyFill="1" applyAlignment="1"/>
    <xf numFmtId="168" fontId="11" fillId="2" borderId="0" xfId="1" applyNumberFormat="1" applyFont="1" applyFill="1" applyAlignment="1"/>
    <xf numFmtId="49" fontId="11" fillId="3" borderId="0" xfId="1" applyNumberFormat="1" applyFont="1" applyFill="1" applyAlignment="1"/>
    <xf numFmtId="168" fontId="11" fillId="3" borderId="0" xfId="1" applyNumberFormat="1" applyFont="1" applyFill="1" applyAlignment="1"/>
    <xf numFmtId="164" fontId="11" fillId="0" borderId="0" xfId="1" applyFont="1" applyFill="1" applyAlignment="1"/>
    <xf numFmtId="166" fontId="11" fillId="0" borderId="0" xfId="1" applyNumberFormat="1" applyFont="1" applyFill="1" applyAlignment="1"/>
    <xf numFmtId="166" fontId="11" fillId="5" borderId="0" xfId="1" applyNumberFormat="1" applyFont="1" applyFill="1" applyAlignment="1"/>
    <xf numFmtId="166" fontId="11" fillId="4" borderId="0" xfId="1" applyNumberFormat="1" applyFont="1" applyFill="1" applyAlignment="1"/>
    <xf numFmtId="166" fontId="5" fillId="0" borderId="0" xfId="1" applyNumberFormat="1" applyFont="1" applyFill="1" applyAlignment="1"/>
    <xf numFmtId="166" fontId="11" fillId="2" borderId="1" xfId="1" applyNumberFormat="1" applyFont="1" applyFill="1" applyBorder="1" applyAlignment="1">
      <alignment horizontal="center"/>
    </xf>
    <xf numFmtId="166" fontId="11" fillId="2" borderId="0" xfId="1" applyNumberFormat="1" applyFont="1" applyFill="1" applyAlignment="1">
      <alignment horizontal="center"/>
    </xf>
    <xf numFmtId="166" fontId="11" fillId="2" borderId="2" xfId="1" applyNumberFormat="1" applyFont="1" applyFill="1" applyBorder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6" fontId="11" fillId="3" borderId="0" xfId="1" applyNumberFormat="1" applyFont="1" applyFill="1" applyAlignment="1"/>
    <xf numFmtId="164" fontId="12" fillId="0" borderId="0" xfId="1" applyFont="1" applyFill="1" applyAlignment="1"/>
    <xf numFmtId="164" fontId="13" fillId="0" borderId="0" xfId="1" applyFont="1" applyFill="1" applyAlignment="1"/>
    <xf numFmtId="164" fontId="14" fillId="2" borderId="0" xfId="1" applyFont="1" applyFill="1" applyAlignment="1"/>
    <xf numFmtId="164" fontId="13" fillId="2" borderId="0" xfId="1" applyFont="1" applyFill="1" applyAlignment="1"/>
    <xf numFmtId="167" fontId="13" fillId="2" borderId="0" xfId="1" applyNumberFormat="1" applyFont="1" applyFill="1" applyAlignment="1"/>
    <xf numFmtId="164" fontId="13" fillId="5" borderId="0" xfId="1" applyFont="1" applyFill="1" applyAlignment="1"/>
    <xf numFmtId="164" fontId="13" fillId="3" borderId="0" xfId="1" applyFont="1" applyFill="1" applyAlignment="1"/>
    <xf numFmtId="164" fontId="13" fillId="6" borderId="0" xfId="1" applyFont="1" applyFill="1" applyAlignment="1"/>
    <xf numFmtId="164" fontId="12" fillId="0" borderId="0" xfId="1" applyFont="1" applyFill="1" applyAlignment="1">
      <alignment wrapText="1"/>
    </xf>
    <xf numFmtId="164" fontId="15" fillId="0" borderId="0" xfId="1" applyFont="1" applyFill="1" applyAlignment="1">
      <alignment wrapText="1"/>
    </xf>
    <xf numFmtId="164" fontId="10" fillId="2" borderId="0" xfId="1" applyFont="1" applyFill="1" applyAlignment="1"/>
    <xf numFmtId="165" fontId="10" fillId="2" borderId="0" xfId="1" applyNumberFormat="1" applyFont="1" applyFill="1" applyAlignment="1"/>
    <xf numFmtId="165" fontId="8" fillId="2" borderId="0" xfId="1" applyNumberFormat="1" applyFont="1" applyFill="1" applyAlignment="1"/>
    <xf numFmtId="165" fontId="10" fillId="2" borderId="0" xfId="1" applyNumberFormat="1" applyFont="1" applyFill="1" applyAlignment="1">
      <alignment horizontal="center"/>
    </xf>
    <xf numFmtId="164" fontId="8" fillId="2" borderId="0" xfId="1" applyFont="1" applyFill="1" applyAlignment="1"/>
    <xf numFmtId="164" fontId="10" fillId="2" borderId="0" xfId="1" applyFont="1" applyFill="1" applyAlignment="1">
      <alignment horizontal="center"/>
    </xf>
    <xf numFmtId="49" fontId="10" fillId="2" borderId="0" xfId="1" applyNumberFormat="1" applyFont="1" applyFill="1" applyAlignment="1">
      <alignment horizontal="center"/>
    </xf>
    <xf numFmtId="167" fontId="10" fillId="2" borderId="0" xfId="1" applyNumberFormat="1" applyFont="1" applyFill="1" applyAlignment="1">
      <alignment horizontal="center"/>
    </xf>
    <xf numFmtId="165" fontId="10" fillId="5" borderId="0" xfId="1" applyNumberFormat="1" applyFont="1" applyFill="1" applyAlignment="1"/>
    <xf numFmtId="164" fontId="10" fillId="3" borderId="0" xfId="1" applyFont="1" applyFill="1" applyAlignment="1">
      <alignment wrapText="1"/>
    </xf>
    <xf numFmtId="165" fontId="10" fillId="3" borderId="0" xfId="1" applyNumberFormat="1" applyFont="1" applyFill="1" applyAlignment="1"/>
    <xf numFmtId="166" fontId="10" fillId="3" borderId="0" xfId="1" applyNumberFormat="1" applyFont="1" applyFill="1" applyAlignment="1"/>
    <xf numFmtId="164" fontId="10" fillId="2" borderId="0" xfId="1" applyFont="1" applyFill="1" applyAlignment="1">
      <alignment wrapText="1"/>
    </xf>
    <xf numFmtId="166" fontId="10" fillId="2" borderId="0" xfId="1" applyNumberFormat="1" applyFont="1" applyFill="1" applyAlignment="1"/>
    <xf numFmtId="164" fontId="10" fillId="6" borderId="0" xfId="1" applyFont="1" applyFill="1" applyAlignment="1"/>
    <xf numFmtId="164" fontId="10" fillId="6" borderId="0" xfId="1" applyFont="1" applyFill="1" applyAlignment="1">
      <alignment wrapText="1"/>
    </xf>
    <xf numFmtId="165" fontId="10" fillId="6" borderId="0" xfId="1" applyNumberFormat="1" applyFont="1" applyFill="1" applyAlignment="1"/>
    <xf numFmtId="166" fontId="10" fillId="6" borderId="0" xfId="1" applyNumberFormat="1" applyFont="1" applyFill="1" applyAlignment="1"/>
    <xf numFmtId="164" fontId="10" fillId="7" borderId="0" xfId="1" applyFont="1" applyFill="1" applyAlignment="1"/>
    <xf numFmtId="164" fontId="10" fillId="7" borderId="0" xfId="1" applyFont="1" applyFill="1" applyAlignment="1">
      <alignment wrapText="1"/>
    </xf>
    <xf numFmtId="165" fontId="10" fillId="7" borderId="0" xfId="1" applyNumberFormat="1" applyFont="1" applyFill="1" applyAlignment="1"/>
    <xf numFmtId="166" fontId="10" fillId="7" borderId="0" xfId="1" applyNumberFormat="1" applyFont="1" applyFill="1" applyAlignment="1"/>
    <xf numFmtId="164" fontId="10" fillId="0" borderId="0" xfId="1" applyFont="1" applyFill="1" applyAlignment="1">
      <alignment horizontal="left" wrapText="1"/>
    </xf>
    <xf numFmtId="164" fontId="10" fillId="0" borderId="0" xfId="1" applyFont="1" applyFill="1" applyAlignment="1">
      <alignment wrapText="1"/>
    </xf>
    <xf numFmtId="165" fontId="10" fillId="0" borderId="0" xfId="1" applyNumberFormat="1" applyFont="1" applyFill="1" applyAlignment="1">
      <alignment wrapText="1"/>
    </xf>
    <xf numFmtId="166" fontId="10" fillId="0" borderId="0" xfId="1" applyNumberFormat="1" applyFont="1" applyFill="1" applyAlignment="1">
      <alignment wrapText="1"/>
    </xf>
    <xf numFmtId="164" fontId="8" fillId="0" borderId="0" xfId="1" applyFont="1" applyFill="1" applyAlignment="1">
      <alignment horizontal="right" wrapText="1"/>
    </xf>
    <xf numFmtId="164" fontId="8" fillId="0" borderId="0" xfId="1" applyFont="1" applyFill="1" applyAlignment="1">
      <alignment wrapText="1"/>
    </xf>
    <xf numFmtId="165" fontId="8" fillId="0" borderId="0" xfId="1" applyNumberFormat="1" applyFont="1" applyFill="1" applyAlignment="1">
      <alignment wrapText="1"/>
    </xf>
    <xf numFmtId="166" fontId="8" fillId="0" borderId="0" xfId="1" applyNumberFormat="1" applyFont="1" applyFill="1" applyAlignment="1">
      <alignment wrapText="1"/>
    </xf>
    <xf numFmtId="165" fontId="16" fillId="0" borderId="0" xfId="1" applyNumberFormat="1" applyFont="1" applyFill="1" applyAlignment="1">
      <alignment wrapText="1"/>
    </xf>
    <xf numFmtId="0" fontId="17" fillId="0" borderId="0" xfId="0" applyFont="1"/>
    <xf numFmtId="0" fontId="18" fillId="0" borderId="0" xfId="0" applyFont="1"/>
    <xf numFmtId="164" fontId="8" fillId="6" borderId="0" xfId="1" applyFont="1" applyFill="1" applyAlignment="1"/>
    <xf numFmtId="164" fontId="8" fillId="3" borderId="0" xfId="1" applyFont="1" applyFill="1" applyAlignment="1"/>
    <xf numFmtId="49" fontId="10" fillId="3" borderId="0" xfId="1" applyNumberFormat="1" applyFont="1" applyFill="1" applyAlignment="1">
      <alignment horizontal="left" wrapText="1"/>
    </xf>
    <xf numFmtId="165" fontId="10" fillId="3" borderId="0" xfId="1" applyNumberFormat="1" applyFont="1" applyFill="1" applyAlignment="1">
      <alignment wrapText="1"/>
    </xf>
    <xf numFmtId="166" fontId="10" fillId="3" borderId="0" xfId="1" applyNumberFormat="1" applyFont="1" applyFill="1" applyAlignment="1">
      <alignment wrapText="1"/>
    </xf>
    <xf numFmtId="164" fontId="8" fillId="2" borderId="0" xfId="1" applyFont="1" applyFill="1" applyAlignment="1">
      <alignment wrapText="1"/>
    </xf>
    <xf numFmtId="165" fontId="10" fillId="2" borderId="0" xfId="1" applyNumberFormat="1" applyFont="1" applyFill="1" applyAlignment="1">
      <alignment wrapText="1"/>
    </xf>
    <xf numFmtId="166" fontId="10" fillId="2" borderId="0" xfId="1" applyNumberFormat="1" applyFont="1" applyFill="1" applyAlignment="1">
      <alignment wrapText="1"/>
    </xf>
    <xf numFmtId="164" fontId="8" fillId="0" borderId="0" xfId="1" applyFont="1" applyFill="1" applyAlignment="1">
      <alignment horizontal="left" wrapText="1"/>
    </xf>
    <xf numFmtId="164" fontId="8" fillId="8" borderId="0" xfId="1" applyFont="1" applyFill="1" applyAlignment="1"/>
    <xf numFmtId="164" fontId="10" fillId="8" borderId="0" xfId="1" applyFont="1" applyFill="1" applyAlignment="1"/>
    <xf numFmtId="164" fontId="10" fillId="8" borderId="0" xfId="1" applyFont="1" applyFill="1" applyAlignment="1">
      <alignment wrapText="1"/>
    </xf>
    <xf numFmtId="165" fontId="10" fillId="8" borderId="0" xfId="1" applyNumberFormat="1" applyFont="1" applyFill="1" applyAlignment="1"/>
    <xf numFmtId="166" fontId="10" fillId="8" borderId="0" xfId="1" applyNumberFormat="1" applyFont="1" applyFill="1" applyAlignment="1"/>
    <xf numFmtId="164" fontId="8" fillId="9" borderId="0" xfId="1" applyFont="1" applyFill="1" applyAlignment="1"/>
    <xf numFmtId="164" fontId="8" fillId="10" borderId="0" xfId="1" applyFont="1" applyFill="1" applyAlignment="1"/>
    <xf numFmtId="164" fontId="10" fillId="10" borderId="0" xfId="1" applyFont="1" applyFill="1" applyAlignment="1">
      <alignment wrapText="1"/>
    </xf>
    <xf numFmtId="165" fontId="10" fillId="10" borderId="0" xfId="1" applyNumberFormat="1" applyFont="1" applyFill="1" applyAlignment="1"/>
    <xf numFmtId="166" fontId="10" fillId="10" borderId="0" xfId="1" applyNumberFormat="1" applyFont="1" applyFill="1" applyAlignment="1"/>
    <xf numFmtId="0" fontId="17" fillId="10" borderId="0" xfId="0" applyFont="1" applyFill="1"/>
    <xf numFmtId="164" fontId="19" fillId="0" borderId="0" xfId="1" applyFont="1" applyFill="1" applyAlignment="1">
      <alignment wrapText="1"/>
    </xf>
    <xf numFmtId="164" fontId="18" fillId="0" borderId="0" xfId="1" applyFont="1" applyFill="1" applyAlignment="1">
      <alignment horizontal="right" wrapText="1"/>
    </xf>
    <xf numFmtId="164" fontId="18" fillId="0" borderId="0" xfId="1" applyFont="1" applyFill="1" applyAlignment="1">
      <alignment wrapText="1"/>
    </xf>
    <xf numFmtId="165" fontId="18" fillId="0" borderId="0" xfId="1" applyNumberFormat="1" applyFont="1" applyFill="1" applyAlignment="1">
      <alignment wrapText="1"/>
    </xf>
    <xf numFmtId="166" fontId="19" fillId="0" borderId="0" xfId="1" applyNumberFormat="1" applyFont="1" applyFill="1" applyAlignment="1">
      <alignment wrapText="1"/>
    </xf>
    <xf numFmtId="166" fontId="18" fillId="0" borderId="0" xfId="1" applyNumberFormat="1" applyFont="1" applyFill="1" applyAlignment="1">
      <alignment wrapText="1"/>
    </xf>
    <xf numFmtId="164" fontId="19" fillId="0" borderId="0" xfId="1" applyFont="1" applyFill="1" applyAlignment="1">
      <alignment horizontal="left" wrapText="1"/>
    </xf>
    <xf numFmtId="165" fontId="19" fillId="0" borderId="0" xfId="1" applyNumberFormat="1" applyFont="1" applyFill="1" applyAlignment="1">
      <alignment wrapText="1"/>
    </xf>
    <xf numFmtId="165" fontId="20" fillId="0" borderId="0" xfId="1" applyNumberFormat="1" applyFont="1" applyFill="1" applyAlignment="1">
      <alignment wrapText="1"/>
    </xf>
    <xf numFmtId="4" fontId="18" fillId="0" borderId="0" xfId="0" applyNumberFormat="1" applyFont="1"/>
    <xf numFmtId="4" fontId="10" fillId="3" borderId="0" xfId="1" applyNumberFormat="1" applyFont="1" applyFill="1" applyAlignment="1"/>
    <xf numFmtId="4" fontId="10" fillId="2" borderId="0" xfId="1" applyNumberFormat="1" applyFont="1" applyFill="1" applyAlignment="1"/>
    <xf numFmtId="4" fontId="10" fillId="6" borderId="0" xfId="1" applyNumberFormat="1" applyFont="1" applyFill="1" applyAlignment="1"/>
    <xf numFmtId="4" fontId="10" fillId="7" borderId="0" xfId="1" applyNumberFormat="1" applyFont="1" applyFill="1" applyAlignment="1"/>
    <xf numFmtId="4" fontId="10" fillId="0" borderId="0" xfId="1" applyNumberFormat="1" applyFont="1" applyFill="1" applyAlignment="1">
      <alignment wrapText="1"/>
    </xf>
    <xf numFmtId="4" fontId="8" fillId="0" borderId="0" xfId="1" applyNumberFormat="1" applyFont="1" applyFill="1" applyAlignment="1">
      <alignment wrapText="1"/>
    </xf>
    <xf numFmtId="4" fontId="18" fillId="0" borderId="0" xfId="1" applyNumberFormat="1" applyFont="1" applyFill="1" applyAlignment="1">
      <alignment wrapText="1"/>
    </xf>
    <xf numFmtId="4" fontId="19" fillId="0" borderId="0" xfId="1" applyNumberFormat="1" applyFont="1" applyFill="1" applyAlignment="1">
      <alignment wrapText="1"/>
    </xf>
    <xf numFmtId="4" fontId="17" fillId="0" borderId="0" xfId="0" applyNumberFormat="1" applyFont="1"/>
    <xf numFmtId="4" fontId="10" fillId="3" borderId="0" xfId="1" applyNumberFormat="1" applyFont="1" applyFill="1" applyAlignment="1">
      <alignment wrapText="1"/>
    </xf>
    <xf numFmtId="4" fontId="10" fillId="2" borderId="0" xfId="1" applyNumberFormat="1" applyFont="1" applyFill="1" applyAlignment="1">
      <alignment wrapText="1"/>
    </xf>
    <xf numFmtId="4" fontId="10" fillId="8" borderId="0" xfId="1" applyNumberFormat="1" applyFont="1" applyFill="1" applyAlignment="1"/>
    <xf numFmtId="4" fontId="10" fillId="10" borderId="0" xfId="1" applyNumberFormat="1" applyFont="1" applyFill="1" applyAlignment="1"/>
    <xf numFmtId="164" fontId="10" fillId="8" borderId="0" xfId="1" applyFont="1" applyFill="1" applyAlignment="1">
      <alignment wrapText="1"/>
    </xf>
    <xf numFmtId="164" fontId="10" fillId="8" borderId="0" xfId="1" applyFont="1" applyFill="1" applyAlignment="1">
      <alignment wrapText="1"/>
    </xf>
    <xf numFmtId="49" fontId="10" fillId="2" borderId="0" xfId="1" applyNumberFormat="1" applyFont="1" applyFill="1" applyAlignment="1">
      <alignment horizontal="left" wrapText="1"/>
    </xf>
    <xf numFmtId="4" fontId="10" fillId="5" borderId="0" xfId="1" applyNumberFormat="1" applyFont="1" applyFill="1" applyAlignment="1"/>
    <xf numFmtId="164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166" fontId="10" fillId="0" borderId="0" xfId="1" applyNumberFormat="1" applyFont="1" applyFill="1" applyAlignment="1"/>
    <xf numFmtId="0" fontId="18" fillId="0" borderId="0" xfId="0" applyFont="1" applyFill="1"/>
    <xf numFmtId="0" fontId="17" fillId="0" borderId="0" xfId="0" applyFont="1" applyFill="1"/>
    <xf numFmtId="164" fontId="8" fillId="9" borderId="0" xfId="1" applyFont="1" applyFill="1" applyAlignment="1">
      <alignment horizontal="right" wrapText="1"/>
    </xf>
    <xf numFmtId="165" fontId="8" fillId="9" borderId="0" xfId="1" applyNumberFormat="1" applyFont="1" applyFill="1" applyAlignment="1">
      <alignment wrapText="1"/>
    </xf>
    <xf numFmtId="164" fontId="10" fillId="9" borderId="0" xfId="1" applyFont="1" applyFill="1" applyAlignment="1">
      <alignment wrapText="1"/>
    </xf>
    <xf numFmtId="164" fontId="10" fillId="2" borderId="1" xfId="1" applyFont="1" applyFill="1" applyBorder="1" applyAlignment="1"/>
    <xf numFmtId="164" fontId="10" fillId="11" borderId="1" xfId="1" applyFont="1" applyFill="1" applyBorder="1" applyAlignment="1"/>
    <xf numFmtId="164" fontId="10" fillId="2" borderId="1" xfId="1" applyFont="1" applyFill="1" applyBorder="1" applyAlignment="1">
      <alignment horizontal="center"/>
    </xf>
    <xf numFmtId="164" fontId="10" fillId="11" borderId="0" xfId="1" applyFont="1" applyFill="1" applyAlignment="1"/>
    <xf numFmtId="164" fontId="10" fillId="2" borderId="2" xfId="1" applyFont="1" applyFill="1" applyBorder="1" applyAlignment="1"/>
    <xf numFmtId="164" fontId="10" fillId="2" borderId="2" xfId="1" applyFont="1" applyFill="1" applyBorder="1" applyAlignment="1">
      <alignment horizontal="center"/>
    </xf>
    <xf numFmtId="49" fontId="8" fillId="0" borderId="0" xfId="1" applyNumberFormat="1" applyFont="1" applyFill="1" applyAlignment="1"/>
    <xf numFmtId="165" fontId="10" fillId="0" borderId="0" xfId="1" applyNumberFormat="1" applyFont="1" applyFill="1" applyAlignment="1"/>
    <xf numFmtId="164" fontId="10" fillId="9" borderId="0" xfId="1" applyFont="1" applyFill="1" applyAlignment="1"/>
    <xf numFmtId="165" fontId="10" fillId="9" borderId="0" xfId="1" applyNumberFormat="1" applyFont="1" applyFill="1" applyAlignment="1"/>
    <xf numFmtId="49" fontId="8" fillId="5" borderId="0" xfId="1" applyNumberFormat="1" applyFont="1" applyFill="1" applyAlignment="1"/>
    <xf numFmtId="164" fontId="10" fillId="5" borderId="0" xfId="1" applyFont="1" applyFill="1" applyAlignment="1">
      <alignment horizontal="left"/>
    </xf>
    <xf numFmtId="164" fontId="10" fillId="5" borderId="0" xfId="1" applyFont="1" applyFill="1" applyAlignment="1"/>
    <xf numFmtId="49" fontId="8" fillId="3" borderId="0" xfId="1" applyNumberFormat="1" applyFont="1" applyFill="1" applyAlignment="1"/>
    <xf numFmtId="164" fontId="10" fillId="3" borderId="0" xfId="1" applyFont="1" applyFill="1" applyAlignment="1">
      <alignment horizontal="left"/>
    </xf>
    <xf numFmtId="164" fontId="10" fillId="3" borderId="0" xfId="1" applyFont="1" applyFill="1" applyAlignment="1"/>
    <xf numFmtId="49" fontId="8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/>
    <xf numFmtId="49" fontId="8" fillId="3" borderId="0" xfId="1" applyNumberFormat="1" applyFont="1" applyFill="1" applyAlignment="1">
      <alignment horizontal="center"/>
    </xf>
    <xf numFmtId="49" fontId="8" fillId="5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right"/>
    </xf>
    <xf numFmtId="49" fontId="10" fillId="0" borderId="0" xfId="1" applyNumberFormat="1" applyFont="1" applyFill="1" applyAlignment="1"/>
    <xf numFmtId="164" fontId="10" fillId="0" borderId="0" xfId="1" applyFont="1" applyFill="1" applyBorder="1" applyAlignment="1"/>
    <xf numFmtId="4" fontId="10" fillId="0" borderId="0" xfId="1" applyNumberFormat="1" applyFont="1" applyFill="1" applyAlignment="1">
      <alignment horizontal="right" wrapText="1"/>
    </xf>
    <xf numFmtId="4" fontId="16" fillId="0" borderId="0" xfId="1" applyNumberFormat="1" applyFont="1" applyFill="1" applyAlignment="1">
      <alignment wrapText="1"/>
    </xf>
    <xf numFmtId="4" fontId="10" fillId="9" borderId="0" xfId="1" applyNumberFormat="1" applyFont="1" applyFill="1" applyAlignment="1">
      <alignment wrapText="1"/>
    </xf>
    <xf numFmtId="4" fontId="10" fillId="9" borderId="0" xfId="1" applyNumberFormat="1" applyFont="1" applyFill="1" applyAlignment="1"/>
    <xf numFmtId="4" fontId="8" fillId="0" borderId="0" xfId="1" applyNumberFormat="1" applyFont="1" applyFill="1" applyAlignment="1"/>
    <xf numFmtId="164" fontId="8" fillId="0" borderId="0" xfId="1" applyFont="1" applyFill="1" applyAlignment="1">
      <alignment horizontal="center"/>
    </xf>
    <xf numFmtId="164" fontId="8" fillId="0" borderId="0" xfId="1" applyFont="1" applyFill="1" applyAlignment="1">
      <alignment horizontal="center"/>
    </xf>
    <xf numFmtId="164" fontId="10" fillId="0" borderId="0" xfId="1" applyFont="1" applyFill="1" applyAlignment="1"/>
    <xf numFmtId="0" fontId="17" fillId="0" borderId="0" xfId="0" applyFont="1" applyAlignment="1"/>
    <xf numFmtId="4" fontId="5" fillId="0" borderId="0" xfId="1" applyNumberFormat="1" applyFont="1" applyFill="1" applyAlignment="1"/>
    <xf numFmtId="4" fontId="11" fillId="3" borderId="0" xfId="1" applyNumberFormat="1" applyFont="1" applyFill="1" applyAlignment="1"/>
    <xf numFmtId="4" fontId="11" fillId="4" borderId="0" xfId="1" applyNumberFormat="1" applyFont="1" applyFill="1" applyAlignment="1"/>
    <xf numFmtId="4" fontId="5" fillId="3" borderId="0" xfId="1" applyNumberFormat="1" applyFont="1" applyFill="1" applyAlignment="1"/>
    <xf numFmtId="4" fontId="11" fillId="2" borderId="0" xfId="1" applyNumberFormat="1" applyFont="1" applyFill="1" applyAlignment="1"/>
    <xf numFmtId="164" fontId="10" fillId="0" borderId="0" xfId="1" applyFont="1" applyFill="1" applyAlignment="1"/>
    <xf numFmtId="0" fontId="19" fillId="0" borderId="0" xfId="0" applyFont="1" applyAlignment="1"/>
    <xf numFmtId="165" fontId="10" fillId="12" borderId="0" xfId="1" applyNumberFormat="1" applyFont="1" applyFill="1" applyAlignment="1"/>
    <xf numFmtId="164" fontId="8" fillId="12" borderId="0" xfId="1" applyFont="1" applyFill="1" applyAlignment="1">
      <alignment horizontal="right"/>
    </xf>
    <xf numFmtId="164" fontId="8" fillId="12" borderId="0" xfId="1" applyFont="1" applyFill="1" applyAlignment="1"/>
    <xf numFmtId="4" fontId="4" fillId="5" borderId="0" xfId="1" applyNumberFormat="1" applyFont="1" applyFill="1" applyAlignment="1"/>
    <xf numFmtId="164" fontId="3" fillId="0" borderId="0" xfId="1" applyFont="1" applyFill="1" applyAlignment="1">
      <alignment horizontal="right" wrapText="1"/>
    </xf>
    <xf numFmtId="164" fontId="3" fillId="0" borderId="0" xfId="1" applyFont="1" applyFill="1" applyAlignment="1">
      <alignment wrapText="1"/>
    </xf>
    <xf numFmtId="165" fontId="3" fillId="0" borderId="0" xfId="1" applyNumberFormat="1" applyFont="1" applyFill="1" applyAlignment="1">
      <alignment wrapText="1"/>
    </xf>
    <xf numFmtId="4" fontId="3" fillId="0" borderId="0" xfId="1" applyNumberFormat="1" applyFont="1" applyFill="1" applyAlignment="1">
      <alignment wrapText="1"/>
    </xf>
    <xf numFmtId="164" fontId="8" fillId="0" borderId="0" xfId="1" applyFont="1" applyFill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/>
    <xf numFmtId="164" fontId="8" fillId="0" borderId="0" xfId="1" applyFont="1" applyFill="1" applyAlignment="1">
      <alignment wrapText="1"/>
    </xf>
    <xf numFmtId="164" fontId="4" fillId="0" borderId="0" xfId="1" applyFont="1" applyFill="1" applyAlignment="1">
      <alignment wrapText="1"/>
    </xf>
    <xf numFmtId="166" fontId="3" fillId="0" borderId="0" xfId="1" applyNumberFormat="1" applyFont="1" applyFill="1" applyAlignment="1">
      <alignment wrapText="1"/>
    </xf>
    <xf numFmtId="165" fontId="21" fillId="0" borderId="0" xfId="1" applyNumberFormat="1" applyFont="1" applyFill="1" applyAlignment="1">
      <alignment wrapText="1"/>
    </xf>
    <xf numFmtId="164" fontId="8" fillId="0" borderId="0" xfId="1" applyFont="1" applyFill="1" applyAlignment="1">
      <alignment wrapText="1"/>
    </xf>
    <xf numFmtId="164" fontId="8" fillId="0" borderId="0" xfId="1" applyFont="1" applyFill="1" applyAlignment="1">
      <alignment wrapText="1"/>
    </xf>
    <xf numFmtId="166" fontId="4" fillId="0" borderId="0" xfId="1" applyNumberFormat="1" applyFont="1" applyFill="1" applyAlignment="1">
      <alignment wrapText="1"/>
    </xf>
    <xf numFmtId="164" fontId="3" fillId="0" borderId="0" xfId="1" applyFont="1" applyFill="1" applyAlignment="1"/>
    <xf numFmtId="164" fontId="23" fillId="0" borderId="0" xfId="1" applyFont="1" applyFill="1" applyAlignment="1">
      <alignment wrapText="1"/>
    </xf>
    <xf numFmtId="165" fontId="21" fillId="0" borderId="0" xfId="1" applyNumberFormat="1" applyFont="1" applyFill="1" applyAlignment="1"/>
    <xf numFmtId="165" fontId="3" fillId="0" borderId="0" xfId="1" applyNumberFormat="1" applyFont="1" applyFill="1" applyAlignment="1"/>
    <xf numFmtId="164" fontId="8" fillId="0" borderId="0" xfId="1" applyFont="1" applyFill="1" applyAlignment="1">
      <alignment wrapText="1"/>
    </xf>
    <xf numFmtId="4" fontId="0" fillId="0" borderId="0" xfId="0" applyNumberFormat="1"/>
    <xf numFmtId="164" fontId="8" fillId="0" borderId="0" xfId="1" applyFont="1" applyFill="1" applyAlignment="1">
      <alignment wrapText="1"/>
    </xf>
    <xf numFmtId="164" fontId="10" fillId="13" borderId="0" xfId="1" applyFont="1" applyFill="1" applyAlignment="1">
      <alignment horizontal="left"/>
    </xf>
    <xf numFmtId="164" fontId="10" fillId="13" borderId="0" xfId="1" applyFont="1" applyFill="1" applyAlignment="1">
      <alignment wrapText="1"/>
    </xf>
    <xf numFmtId="165" fontId="10" fillId="13" borderId="0" xfId="1" applyNumberFormat="1" applyFont="1" applyFill="1" applyAlignment="1"/>
    <xf numFmtId="164" fontId="10" fillId="13" borderId="0" xfId="1" applyFont="1" applyFill="1" applyAlignment="1"/>
    <xf numFmtId="4" fontId="10" fillId="13" borderId="0" xfId="1" applyNumberFormat="1" applyFont="1" applyFill="1" applyAlignment="1"/>
    <xf numFmtId="0" fontId="24" fillId="13" borderId="0" xfId="0" applyFont="1" applyFill="1" applyAlignment="1">
      <alignment horizontal="left"/>
    </xf>
    <xf numFmtId="0" fontId="24" fillId="13" borderId="0" xfId="0" applyFont="1" applyFill="1"/>
    <xf numFmtId="0" fontId="25" fillId="0" borderId="0" xfId="0" applyFont="1"/>
    <xf numFmtId="164" fontId="8" fillId="0" borderId="0" xfId="1" applyFont="1" applyFill="1" applyAlignment="1">
      <alignment wrapText="1"/>
    </xf>
    <xf numFmtId="164" fontId="10" fillId="14" borderId="0" xfId="1" applyFont="1" applyFill="1" applyAlignment="1">
      <alignment wrapText="1"/>
    </xf>
    <xf numFmtId="165" fontId="10" fillId="14" borderId="0" xfId="1" applyNumberFormat="1" applyFont="1" applyFill="1" applyAlignment="1"/>
    <xf numFmtId="4" fontId="10" fillId="14" borderId="0" xfId="1" applyNumberFormat="1" applyFont="1" applyFill="1" applyAlignment="1"/>
    <xf numFmtId="4" fontId="10" fillId="12" borderId="0" xfId="1" applyNumberFormat="1" applyFont="1" applyFill="1" applyAlignment="1"/>
    <xf numFmtId="164" fontId="10" fillId="14" borderId="0" xfId="1" applyFont="1" applyFill="1" applyAlignment="1">
      <alignment horizontal="left"/>
    </xf>
    <xf numFmtId="164" fontId="8" fillId="12" borderId="0" xfId="1" applyFont="1" applyFill="1" applyAlignment="1">
      <alignment wrapText="1"/>
    </xf>
    <xf numFmtId="165" fontId="8" fillId="12" borderId="0" xfId="1" applyNumberFormat="1" applyFont="1" applyFill="1" applyAlignment="1"/>
    <xf numFmtId="164" fontId="10" fillId="15" borderId="0" xfId="1" applyFont="1" applyFill="1" applyAlignment="1">
      <alignment wrapText="1"/>
    </xf>
    <xf numFmtId="165" fontId="10" fillId="15" borderId="0" xfId="1" applyNumberFormat="1" applyFont="1" applyFill="1" applyAlignment="1"/>
    <xf numFmtId="4" fontId="10" fillId="15" borderId="0" xfId="1" applyNumberFormat="1" applyFont="1" applyFill="1" applyAlignment="1"/>
    <xf numFmtId="0" fontId="19" fillId="16" borderId="0" xfId="0" applyFont="1" applyFill="1"/>
    <xf numFmtId="164" fontId="10" fillId="17" borderId="0" xfId="1" applyFont="1" applyFill="1" applyAlignment="1"/>
    <xf numFmtId="164" fontId="10" fillId="17" borderId="0" xfId="1" applyFont="1" applyFill="1" applyAlignment="1">
      <alignment wrapText="1"/>
    </xf>
    <xf numFmtId="165" fontId="10" fillId="17" borderId="0" xfId="1" applyNumberFormat="1" applyFont="1" applyFill="1" applyAlignment="1"/>
    <xf numFmtId="4" fontId="8" fillId="18" borderId="0" xfId="1" applyNumberFormat="1" applyFont="1" applyFill="1" applyAlignment="1">
      <alignment wrapText="1"/>
    </xf>
    <xf numFmtId="164" fontId="5" fillId="0" borderId="0" xfId="1" applyFont="1" applyFill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43" fontId="5" fillId="0" borderId="0" xfId="1" applyNumberFormat="1" applyFont="1" applyFill="1" applyAlignment="1">
      <alignment horizontal="center" vertical="center"/>
    </xf>
    <xf numFmtId="44" fontId="11" fillId="0" borderId="0" xfId="1" applyNumberFormat="1" applyFont="1" applyFill="1" applyAlignment="1">
      <alignment horizontal="center" vertical="center"/>
    </xf>
    <xf numFmtId="43" fontId="11" fillId="0" borderId="0" xfId="1" applyNumberFormat="1" applyFont="1" applyFill="1" applyAlignment="1">
      <alignment horizontal="center" vertical="center"/>
    </xf>
    <xf numFmtId="43" fontId="5" fillId="18" borderId="0" xfId="1" applyNumberFormat="1" applyFont="1" applyFill="1" applyAlignment="1">
      <alignment horizontal="center" vertical="center"/>
    </xf>
    <xf numFmtId="166" fontId="10" fillId="18" borderId="0" xfId="1" applyNumberFormat="1" applyFont="1" applyFill="1" applyAlignment="1"/>
    <xf numFmtId="164" fontId="8" fillId="0" borderId="0" xfId="1" applyFont="1" applyFill="1" applyAlignment="1">
      <alignment wrapText="1"/>
    </xf>
    <xf numFmtId="4" fontId="10" fillId="18" borderId="0" xfId="1" applyNumberFormat="1" applyFont="1" applyFill="1" applyAlignment="1"/>
    <xf numFmtId="4" fontId="8" fillId="18" borderId="0" xfId="1" applyNumberFormat="1" applyFont="1" applyFill="1" applyAlignment="1"/>
    <xf numFmtId="4" fontId="3" fillId="18" borderId="0" xfId="1" applyNumberFormat="1" applyFont="1" applyFill="1" applyAlignment="1"/>
    <xf numFmtId="4" fontId="8" fillId="12" borderId="0" xfId="1" applyNumberFormat="1" applyFont="1" applyFill="1" applyAlignment="1"/>
    <xf numFmtId="165" fontId="8" fillId="18" borderId="0" xfId="1" applyNumberFormat="1" applyFont="1" applyFill="1" applyAlignment="1"/>
    <xf numFmtId="4" fontId="10" fillId="18" borderId="0" xfId="1" applyNumberFormat="1" applyFont="1" applyFill="1" applyAlignment="1">
      <alignment horizontal="right"/>
    </xf>
    <xf numFmtId="4" fontId="25" fillId="18" borderId="0" xfId="0" applyNumberFormat="1" applyFont="1" applyFill="1"/>
    <xf numFmtId="4" fontId="10" fillId="18" borderId="0" xfId="1" applyNumberFormat="1" applyFont="1" applyFill="1" applyAlignment="1">
      <alignment wrapText="1"/>
    </xf>
    <xf numFmtId="4" fontId="3" fillId="18" borderId="0" xfId="1" applyNumberFormat="1" applyFont="1" applyFill="1" applyAlignment="1">
      <alignment wrapText="1"/>
    </xf>
    <xf numFmtId="4" fontId="18" fillId="18" borderId="0" xfId="1" applyNumberFormat="1" applyFont="1" applyFill="1" applyAlignment="1">
      <alignment wrapText="1"/>
    </xf>
    <xf numFmtId="4" fontId="22" fillId="18" borderId="0" xfId="1" applyNumberFormat="1" applyFont="1" applyFill="1" applyAlignment="1">
      <alignment wrapText="1"/>
    </xf>
    <xf numFmtId="165" fontId="18" fillId="18" borderId="0" xfId="1" applyNumberFormat="1" applyFont="1" applyFill="1" applyAlignment="1">
      <alignment wrapText="1"/>
    </xf>
    <xf numFmtId="4" fontId="19" fillId="18" borderId="0" xfId="1" applyNumberFormat="1" applyFont="1" applyFill="1" applyAlignment="1">
      <alignment wrapText="1"/>
    </xf>
    <xf numFmtId="4" fontId="18" fillId="18" borderId="0" xfId="0" applyNumberFormat="1" applyFont="1" applyFill="1"/>
    <xf numFmtId="4" fontId="17" fillId="18" borderId="0" xfId="0" applyNumberFormat="1" applyFont="1" applyFill="1"/>
    <xf numFmtId="4" fontId="19" fillId="18" borderId="0" xfId="0" applyNumberFormat="1" applyFont="1" applyFill="1"/>
    <xf numFmtId="4" fontId="16" fillId="18" borderId="0" xfId="1" applyNumberFormat="1" applyFont="1" applyFill="1" applyAlignment="1">
      <alignment wrapText="1"/>
    </xf>
    <xf numFmtId="4" fontId="5" fillId="18" borderId="0" xfId="1" applyNumberFormat="1" applyFont="1" applyFill="1" applyAlignment="1"/>
    <xf numFmtId="164" fontId="10" fillId="19" borderId="0" xfId="1" applyFont="1" applyFill="1" applyAlignment="1">
      <alignment wrapText="1"/>
    </xf>
    <xf numFmtId="165" fontId="10" fillId="19" borderId="0" xfId="1" applyNumberFormat="1" applyFont="1" applyFill="1" applyAlignment="1"/>
    <xf numFmtId="4" fontId="10" fillId="19" borderId="0" xfId="1" applyNumberFormat="1" applyFont="1" applyFill="1" applyAlignment="1"/>
    <xf numFmtId="164" fontId="4" fillId="19" borderId="0" xfId="1" applyFont="1" applyFill="1" applyAlignment="1">
      <alignment wrapText="1"/>
    </xf>
    <xf numFmtId="165" fontId="4" fillId="19" borderId="0" xfId="1" applyNumberFormat="1" applyFont="1" applyFill="1" applyAlignment="1"/>
    <xf numFmtId="4" fontId="4" fillId="19" borderId="0" xfId="1" applyNumberFormat="1" applyFont="1" applyFill="1" applyAlignment="1"/>
    <xf numFmtId="4" fontId="23" fillId="16" borderId="0" xfId="0" applyNumberFormat="1" applyFont="1" applyFill="1"/>
    <xf numFmtId="4" fontId="19" fillId="16" borderId="0" xfId="0" applyNumberFormat="1" applyFont="1" applyFill="1"/>
    <xf numFmtId="4" fontId="10" fillId="17" borderId="0" xfId="1" applyNumberFormat="1" applyFont="1" applyFill="1" applyAlignment="1"/>
    <xf numFmtId="165" fontId="8" fillId="20" borderId="0" xfId="1" applyNumberFormat="1" applyFont="1" applyFill="1" applyAlignment="1">
      <alignment wrapText="1"/>
    </xf>
    <xf numFmtId="4" fontId="10" fillId="20" borderId="0" xfId="1" applyNumberFormat="1" applyFont="1" applyFill="1" applyAlignment="1">
      <alignment wrapText="1"/>
    </xf>
    <xf numFmtId="164" fontId="10" fillId="21" borderId="0" xfId="1" applyFont="1" applyFill="1" applyAlignment="1"/>
    <xf numFmtId="164" fontId="10" fillId="21" borderId="0" xfId="1" applyFont="1" applyFill="1" applyAlignment="1">
      <alignment wrapText="1"/>
    </xf>
    <xf numFmtId="165" fontId="10" fillId="21" borderId="0" xfId="1" applyNumberFormat="1" applyFont="1" applyFill="1" applyAlignment="1"/>
    <xf numFmtId="4" fontId="10" fillId="21" borderId="0" xfId="1" applyNumberFormat="1" applyFont="1" applyFill="1" applyAlignment="1"/>
    <xf numFmtId="168" fontId="10" fillId="21" borderId="0" xfId="1" applyNumberFormat="1" applyFont="1" applyFill="1" applyAlignment="1"/>
    <xf numFmtId="164" fontId="10" fillId="22" borderId="0" xfId="1" applyFont="1" applyFill="1" applyAlignment="1">
      <alignment horizontal="left"/>
    </xf>
    <xf numFmtId="164" fontId="10" fillId="22" borderId="0" xfId="1" applyFont="1" applyFill="1" applyAlignment="1"/>
    <xf numFmtId="165" fontId="10" fillId="22" borderId="0" xfId="1" applyNumberFormat="1" applyFont="1" applyFill="1" applyAlignment="1"/>
    <xf numFmtId="4" fontId="10" fillId="22" borderId="0" xfId="1" applyNumberFormat="1" applyFont="1" applyFill="1" applyAlignment="1"/>
    <xf numFmtId="164" fontId="10" fillId="23" borderId="0" xfId="1" applyFont="1" applyFill="1" applyAlignment="1">
      <alignment horizontal="left"/>
    </xf>
    <xf numFmtId="164" fontId="10" fillId="23" borderId="0" xfId="1" applyFont="1" applyFill="1" applyAlignment="1"/>
    <xf numFmtId="165" fontId="10" fillId="23" borderId="0" xfId="1" applyNumberFormat="1" applyFont="1" applyFill="1" applyAlignment="1"/>
    <xf numFmtId="4" fontId="10" fillId="23" borderId="0" xfId="1" applyNumberFormat="1" applyFont="1" applyFill="1" applyAlignment="1"/>
    <xf numFmtId="4" fontId="24" fillId="13" borderId="0" xfId="0" applyNumberFormat="1" applyFont="1" applyFill="1"/>
    <xf numFmtId="43" fontId="11" fillId="0" borderId="0" xfId="1" applyNumberFormat="1" applyFont="1" applyFill="1" applyAlignment="1">
      <alignment horizontal="left" vertical="center"/>
    </xf>
    <xf numFmtId="4" fontId="11" fillId="0" borderId="0" xfId="1" applyNumberFormat="1" applyFont="1" applyFill="1" applyAlignment="1"/>
    <xf numFmtId="4" fontId="4" fillId="7" borderId="0" xfId="1" applyNumberFormat="1" applyFont="1" applyFill="1" applyAlignment="1"/>
    <xf numFmtId="164" fontId="10" fillId="18" borderId="0" xfId="1" applyFont="1" applyFill="1" applyAlignment="1"/>
    <xf numFmtId="164" fontId="10" fillId="0" borderId="0" xfId="1" applyFont="1" applyFill="1" applyAlignment="1"/>
    <xf numFmtId="164" fontId="8" fillId="0" borderId="0" xfId="1" applyFont="1" applyFill="1" applyAlignment="1">
      <alignment wrapText="1"/>
    </xf>
    <xf numFmtId="164" fontId="10" fillId="0" borderId="0" xfId="1" applyFont="1" applyFill="1" applyAlignment="1"/>
    <xf numFmtId="164" fontId="8" fillId="0" borderId="0" xfId="1" applyFont="1" applyFill="1" applyAlignment="1">
      <alignment wrapText="1"/>
    </xf>
    <xf numFmtId="4" fontId="23" fillId="18" borderId="0" xfId="1" applyNumberFormat="1" applyFont="1" applyFill="1" applyAlignment="1">
      <alignment wrapText="1"/>
    </xf>
    <xf numFmtId="0" fontId="26" fillId="0" borderId="0" xfId="0" applyFont="1"/>
    <xf numFmtId="164" fontId="10" fillId="0" borderId="0" xfId="1" applyFont="1" applyFill="1" applyAlignment="1"/>
    <xf numFmtId="164" fontId="10" fillId="14" borderId="0" xfId="1" applyFont="1" applyFill="1" applyBorder="1" applyAlignment="1">
      <alignment wrapText="1"/>
    </xf>
    <xf numFmtId="165" fontId="10" fillId="14" borderId="0" xfId="1" applyNumberFormat="1" applyFont="1" applyFill="1" applyBorder="1" applyAlignment="1"/>
    <xf numFmtId="4" fontId="10" fillId="14" borderId="0" xfId="1" applyNumberFormat="1" applyFont="1" applyFill="1" applyBorder="1" applyAlignment="1"/>
    <xf numFmtId="164" fontId="8" fillId="14" borderId="0" xfId="1" applyFont="1" applyFill="1" applyBorder="1" applyAlignment="1"/>
    <xf numFmtId="164" fontId="8" fillId="14" borderId="0" xfId="1" applyFont="1" applyFill="1" applyBorder="1" applyAlignment="1">
      <alignment wrapText="1"/>
    </xf>
    <xf numFmtId="164" fontId="10" fillId="14" borderId="0" xfId="1" applyFont="1" applyFill="1" applyBorder="1" applyAlignment="1">
      <alignment horizontal="left"/>
    </xf>
    <xf numFmtId="4" fontId="8" fillId="14" borderId="0" xfId="1" applyNumberFormat="1" applyFont="1" applyFill="1" applyBorder="1" applyAlignment="1"/>
    <xf numFmtId="164" fontId="10" fillId="20" borderId="0" xfId="1" applyFont="1" applyFill="1" applyAlignment="1">
      <alignment wrapText="1"/>
    </xf>
    <xf numFmtId="166" fontId="8" fillId="20" borderId="0" xfId="1" applyNumberFormat="1" applyFont="1" applyFill="1" applyAlignment="1">
      <alignment wrapText="1"/>
    </xf>
    <xf numFmtId="164" fontId="10" fillId="24" borderId="0" xfId="1" applyFont="1" applyFill="1" applyAlignment="1">
      <alignment wrapText="1"/>
    </xf>
    <xf numFmtId="165" fontId="8" fillId="24" borderId="0" xfId="1" applyNumberFormat="1" applyFont="1" applyFill="1" applyAlignment="1">
      <alignment wrapText="1"/>
    </xf>
    <xf numFmtId="166" fontId="8" fillId="24" borderId="0" xfId="1" applyNumberFormat="1" applyFont="1" applyFill="1" applyAlignment="1">
      <alignment wrapText="1"/>
    </xf>
    <xf numFmtId="164" fontId="10" fillId="16" borderId="0" xfId="1" applyFont="1" applyFill="1" applyAlignment="1">
      <alignment wrapText="1"/>
    </xf>
    <xf numFmtId="164" fontId="10" fillId="16" borderId="0" xfId="1" applyFont="1" applyFill="1" applyAlignment="1">
      <alignment horizontal="left" wrapText="1"/>
    </xf>
    <xf numFmtId="165" fontId="8" fillId="16" borderId="0" xfId="1" applyNumberFormat="1" applyFont="1" applyFill="1" applyAlignment="1">
      <alignment wrapText="1"/>
    </xf>
    <xf numFmtId="166" fontId="8" fillId="16" borderId="0" xfId="1" applyNumberFormat="1" applyFont="1" applyFill="1" applyAlignment="1">
      <alignment wrapText="1"/>
    </xf>
    <xf numFmtId="4" fontId="10" fillId="16" borderId="0" xfId="1" applyNumberFormat="1" applyFont="1" applyFill="1" applyAlignment="1">
      <alignment wrapText="1"/>
    </xf>
    <xf numFmtId="4" fontId="10" fillId="24" borderId="0" xfId="1" applyNumberFormat="1" applyFont="1" applyFill="1" applyAlignment="1">
      <alignment wrapText="1"/>
    </xf>
    <xf numFmtId="164" fontId="8" fillId="0" borderId="0" xfId="1" applyFont="1" applyFill="1" applyAlignment="1">
      <alignment wrapText="1"/>
    </xf>
    <xf numFmtId="49" fontId="10" fillId="25" borderId="0" xfId="1" applyNumberFormat="1" applyFont="1" applyFill="1" applyAlignment="1">
      <alignment horizontal="left"/>
    </xf>
    <xf numFmtId="164" fontId="10" fillId="25" borderId="0" xfId="1" applyFont="1" applyFill="1" applyAlignment="1">
      <alignment horizontal="left"/>
    </xf>
    <xf numFmtId="165" fontId="10" fillId="25" borderId="0" xfId="1" applyNumberFormat="1" applyFont="1" applyFill="1" applyAlignment="1">
      <alignment horizontal="left"/>
    </xf>
    <xf numFmtId="4" fontId="10" fillId="25" borderId="0" xfId="1" applyNumberFormat="1" applyFont="1" applyFill="1" applyAlignment="1">
      <alignment horizontal="left"/>
    </xf>
    <xf numFmtId="166" fontId="11" fillId="25" borderId="0" xfId="1" applyNumberFormat="1" applyFont="1" applyFill="1" applyAlignment="1">
      <alignment horizontal="left"/>
    </xf>
    <xf numFmtId="164" fontId="11" fillId="25" borderId="0" xfId="1" applyFont="1" applyFill="1" applyAlignment="1">
      <alignment horizontal="left"/>
    </xf>
    <xf numFmtId="4" fontId="10" fillId="25" borderId="0" xfId="1" applyNumberFormat="1" applyFont="1" applyFill="1" applyAlignment="1">
      <alignment horizontal="right"/>
    </xf>
    <xf numFmtId="164" fontId="10" fillId="26" borderId="0" xfId="1" applyFont="1" applyFill="1" applyAlignment="1">
      <alignment wrapText="1"/>
    </xf>
    <xf numFmtId="166" fontId="10" fillId="26" borderId="0" xfId="1" applyNumberFormat="1" applyFont="1" applyFill="1" applyAlignment="1">
      <alignment wrapText="1"/>
    </xf>
    <xf numFmtId="164" fontId="10" fillId="26" borderId="0" xfId="1" applyFont="1" applyFill="1" applyAlignment="1">
      <alignment horizontal="right" wrapText="1"/>
    </xf>
    <xf numFmtId="165" fontId="10" fillId="26" borderId="0" xfId="1" applyNumberFormat="1" applyFont="1" applyFill="1" applyAlignment="1">
      <alignment wrapText="1"/>
    </xf>
    <xf numFmtId="4" fontId="10" fillId="26" borderId="0" xfId="1" applyNumberFormat="1" applyFont="1" applyFill="1" applyAlignment="1">
      <alignment wrapText="1"/>
    </xf>
    <xf numFmtId="164" fontId="10" fillId="12" borderId="0" xfId="1" applyFont="1" applyFill="1" applyAlignment="1">
      <alignment horizontal="left" wrapText="1"/>
    </xf>
    <xf numFmtId="165" fontId="10" fillId="12" borderId="0" xfId="1" applyNumberFormat="1" applyFont="1" applyFill="1" applyAlignment="1">
      <alignment horizontal="left"/>
    </xf>
    <xf numFmtId="4" fontId="10" fillId="12" borderId="0" xfId="1" applyNumberFormat="1" applyFont="1" applyFill="1" applyAlignment="1">
      <alignment horizontal="left"/>
    </xf>
    <xf numFmtId="4" fontId="10" fillId="12" borderId="0" xfId="1" applyNumberFormat="1" applyFont="1" applyFill="1" applyAlignment="1">
      <alignment horizontal="right"/>
    </xf>
    <xf numFmtId="164" fontId="8" fillId="27" borderId="0" xfId="1" applyFont="1" applyFill="1" applyAlignment="1"/>
    <xf numFmtId="164" fontId="10" fillId="27" borderId="0" xfId="1" applyFont="1" applyFill="1" applyAlignment="1">
      <alignment horizontal="left" wrapText="1"/>
    </xf>
    <xf numFmtId="165" fontId="10" fillId="27" borderId="0" xfId="1" applyNumberFormat="1" applyFont="1" applyFill="1" applyAlignment="1">
      <alignment horizontal="left"/>
    </xf>
    <xf numFmtId="4" fontId="10" fillId="27" borderId="0" xfId="1" applyNumberFormat="1" applyFont="1" applyFill="1" applyAlignment="1">
      <alignment horizontal="left"/>
    </xf>
    <xf numFmtId="4" fontId="10" fillId="27" borderId="0" xfId="1" applyNumberFormat="1" applyFont="1" applyFill="1" applyAlignment="1">
      <alignment horizontal="right"/>
    </xf>
    <xf numFmtId="166" fontId="10" fillId="27" borderId="0" xfId="1" applyNumberFormat="1" applyFont="1" applyFill="1" applyAlignment="1"/>
    <xf numFmtId="166" fontId="10" fillId="26" borderId="0" xfId="1" applyNumberFormat="1" applyFont="1" applyFill="1" applyAlignment="1"/>
    <xf numFmtId="166" fontId="8" fillId="3" borderId="0" xfId="1" applyNumberFormat="1" applyFont="1" applyFill="1" applyAlignment="1"/>
    <xf numFmtId="166" fontId="8" fillId="0" borderId="0" xfId="1" applyNumberFormat="1" applyFont="1" applyFill="1" applyAlignment="1"/>
    <xf numFmtId="165" fontId="10" fillId="13" borderId="0" xfId="1" applyNumberFormat="1" applyFont="1" applyFill="1" applyAlignment="1">
      <alignment wrapText="1"/>
    </xf>
    <xf numFmtId="4" fontId="10" fillId="13" borderId="0" xfId="1" applyNumberFormat="1" applyFont="1" applyFill="1" applyAlignment="1">
      <alignment wrapText="1"/>
    </xf>
    <xf numFmtId="166" fontId="10" fillId="13" borderId="0" xfId="1" applyNumberFormat="1" applyFont="1" applyFill="1" applyAlignment="1">
      <alignment wrapText="1"/>
    </xf>
    <xf numFmtId="43" fontId="10" fillId="21" borderId="0" xfId="6" applyFont="1" applyFill="1" applyAlignment="1">
      <alignment horizontal="right" wrapText="1"/>
    </xf>
    <xf numFmtId="43" fontId="10" fillId="21" borderId="0" xfId="6" applyFont="1" applyFill="1" applyAlignment="1"/>
    <xf numFmtId="164" fontId="8" fillId="0" borderId="0" xfId="1" applyFont="1" applyFill="1" applyAlignment="1">
      <alignment horizontal="center"/>
    </xf>
    <xf numFmtId="164" fontId="8" fillId="0" borderId="0" xfId="1" applyFont="1" applyFill="1" applyAlignment="1">
      <alignment wrapText="1"/>
    </xf>
    <xf numFmtId="43" fontId="19" fillId="0" borderId="0" xfId="6" applyFont="1" applyFill="1" applyAlignment="1">
      <alignment horizontal="right" wrapText="1"/>
    </xf>
    <xf numFmtId="43" fontId="18" fillId="0" borderId="0" xfId="6" applyFont="1" applyFill="1" applyAlignment="1">
      <alignment horizontal="right" wrapText="1"/>
    </xf>
    <xf numFmtId="164" fontId="10" fillId="17" borderId="0" xfId="1" applyFont="1" applyFill="1" applyBorder="1" applyAlignment="1"/>
    <xf numFmtId="164" fontId="10" fillId="17" borderId="0" xfId="1" applyFont="1" applyFill="1" applyBorder="1" applyAlignment="1">
      <alignment wrapText="1"/>
    </xf>
    <xf numFmtId="165" fontId="10" fillId="17" borderId="0" xfId="1" applyNumberFormat="1" applyFont="1" applyFill="1" applyBorder="1" applyAlignment="1"/>
    <xf numFmtId="4" fontId="10" fillId="17" borderId="0" xfId="1" applyNumberFormat="1" applyFont="1" applyFill="1" applyBorder="1" applyAlignment="1"/>
    <xf numFmtId="43" fontId="10" fillId="21" borderId="0" xfId="6" applyFont="1" applyFill="1" applyAlignment="1">
      <alignment horizontal="right"/>
    </xf>
    <xf numFmtId="164" fontId="8" fillId="0" borderId="0" xfId="1" applyFont="1" applyFill="1" applyAlignment="1">
      <alignment wrapText="1"/>
    </xf>
    <xf numFmtId="164" fontId="9" fillId="0" borderId="0" xfId="1" applyFont="1" applyFill="1" applyAlignment="1">
      <alignment horizontal="center"/>
    </xf>
    <xf numFmtId="164" fontId="8" fillId="0" borderId="0" xfId="1" applyFont="1" applyFill="1" applyAlignment="1">
      <alignment horizontal="center"/>
    </xf>
    <xf numFmtId="164" fontId="10" fillId="2" borderId="1" xfId="1" applyFont="1" applyFill="1" applyBorder="1" applyAlignment="1"/>
    <xf numFmtId="164" fontId="10" fillId="2" borderId="2" xfId="1" applyFont="1" applyFill="1" applyBorder="1" applyAlignment="1"/>
    <xf numFmtId="164" fontId="10" fillId="0" borderId="2" xfId="1" applyFont="1" applyFill="1" applyBorder="1" applyAlignment="1"/>
    <xf numFmtId="164" fontId="12" fillId="2" borderId="0" xfId="1" applyFont="1" applyFill="1" applyAlignment="1">
      <alignment horizontal="center"/>
    </xf>
    <xf numFmtId="164" fontId="10" fillId="5" borderId="0" xfId="1" applyFont="1" applyFill="1" applyAlignment="1">
      <alignment wrapText="1"/>
    </xf>
    <xf numFmtId="164" fontId="10" fillId="0" borderId="0" xfId="1" applyFont="1" applyFill="1" applyAlignment="1"/>
    <xf numFmtId="0" fontId="17" fillId="0" borderId="0" xfId="0" applyFont="1" applyAlignment="1"/>
    <xf numFmtId="164" fontId="8" fillId="0" borderId="0" xfId="1" applyFont="1" applyFill="1" applyAlignment="1">
      <alignment wrapText="1"/>
    </xf>
    <xf numFmtId="164" fontId="8" fillId="0" borderId="0" xfId="1" applyFont="1" applyFill="1" applyAlignment="1">
      <alignment horizontal="left" wrapText="1"/>
    </xf>
    <xf numFmtId="164" fontId="10" fillId="24" borderId="0" xfId="1" applyFont="1" applyFill="1" applyAlignment="1">
      <alignment horizontal="left" wrapText="1"/>
    </xf>
    <xf numFmtId="164" fontId="10" fillId="20" borderId="0" xfId="1" applyFont="1" applyFill="1" applyAlignment="1">
      <alignment horizontal="left" wrapText="1"/>
    </xf>
    <xf numFmtId="164" fontId="10" fillId="13" borderId="0" xfId="1" applyFont="1" applyFill="1" applyAlignment="1">
      <alignment horizontal="left" wrapText="1"/>
    </xf>
  </cellXfs>
  <cellStyles count="7">
    <cellStyle name="Excel Built-in Normal" xfId="1"/>
    <cellStyle name="Heading" xfId="2"/>
    <cellStyle name="Heading1" xfId="3"/>
    <cellStyle name="Obično" xfId="0" builtinId="0"/>
    <cellStyle name="Result" xfId="4"/>
    <cellStyle name="Result2" xfId="5"/>
    <cellStyle name="Zarez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opLeftCell="A2" workbookViewId="0">
      <selection activeCell="L8" sqref="K8:L8"/>
    </sheetView>
  </sheetViews>
  <sheetFormatPr defaultColWidth="8.625" defaultRowHeight="15"/>
  <cols>
    <col min="1" max="1" width="14.75" style="1" customWidth="1"/>
    <col min="2" max="2" width="43.5" style="1" customWidth="1"/>
    <col min="3" max="3" width="13.375" style="1" customWidth="1"/>
    <col min="4" max="4" width="13.25" style="1" customWidth="1"/>
    <col min="5" max="5" width="15.25" style="1" customWidth="1"/>
    <col min="6" max="6" width="14.75" style="1" customWidth="1"/>
    <col min="7" max="7" width="5.625" style="1" customWidth="1"/>
    <col min="8" max="8" width="9.25" style="1" customWidth="1"/>
    <col min="9" max="9" width="10.625" style="1" customWidth="1"/>
    <col min="10" max="16384" width="8.625" style="1"/>
  </cols>
  <sheetData>
    <row r="1" spans="1:9" ht="8.25" hidden="1" customHeight="1"/>
    <row r="2" spans="1:9" ht="15" customHeight="1">
      <c r="A2" s="345" t="s">
        <v>310</v>
      </c>
      <c r="B2" s="345"/>
      <c r="C2" s="345"/>
      <c r="D2" s="345"/>
      <c r="E2" s="345"/>
      <c r="F2" s="345"/>
      <c r="G2" s="345"/>
      <c r="H2" s="345"/>
    </row>
    <row r="3" spans="1:9" ht="15.75">
      <c r="A3" s="2" t="s">
        <v>338</v>
      </c>
      <c r="B3" s="2"/>
    </row>
    <row r="4" spans="1:9" ht="15.75">
      <c r="B4" s="2"/>
    </row>
    <row r="5" spans="1:9" ht="21">
      <c r="A5" s="344" t="s">
        <v>311</v>
      </c>
      <c r="B5" s="344"/>
      <c r="C5" s="344"/>
      <c r="D5" s="344"/>
      <c r="E5" s="344"/>
      <c r="F5" s="344"/>
      <c r="G5" s="344"/>
      <c r="H5" s="344"/>
      <c r="I5" s="344"/>
    </row>
    <row r="6" spans="1:9" ht="21">
      <c r="A6" s="344" t="s">
        <v>336</v>
      </c>
      <c r="B6" s="344"/>
      <c r="C6" s="344"/>
      <c r="D6" s="344"/>
      <c r="E6" s="344"/>
      <c r="F6" s="344"/>
      <c r="G6" s="344"/>
      <c r="H6" s="344"/>
      <c r="I6" s="344"/>
    </row>
    <row r="7" spans="1:9" ht="16.5" customHeight="1">
      <c r="A7" s="3"/>
      <c r="B7" s="4"/>
      <c r="C7" s="4"/>
      <c r="D7" s="4"/>
      <c r="E7" s="4"/>
      <c r="F7" s="4"/>
      <c r="G7" s="4"/>
      <c r="H7" s="4"/>
      <c r="I7" s="4"/>
    </row>
    <row r="8" spans="1:9" ht="15.75">
      <c r="A8" s="5"/>
      <c r="B8" s="5" t="s">
        <v>247</v>
      </c>
    </row>
    <row r="9" spans="1:9" ht="15.75">
      <c r="A9"/>
      <c r="B9" s="5"/>
      <c r="C9" s="2" t="s">
        <v>0</v>
      </c>
      <c r="D9"/>
    </row>
    <row r="10" spans="1:9" customFormat="1" ht="15.75">
      <c r="B10" s="6" t="s">
        <v>335</v>
      </c>
    </row>
    <row r="11" spans="1:9" customFormat="1" thickBot="1"/>
    <row r="12" spans="1:9" ht="15.75" hidden="1" thickBot="1"/>
    <row r="13" spans="1:9" ht="15.75" thickTop="1">
      <c r="A13" s="7" t="s">
        <v>1</v>
      </c>
      <c r="B13" s="7" t="s">
        <v>2</v>
      </c>
      <c r="C13" s="8"/>
      <c r="D13" s="8" t="s">
        <v>3</v>
      </c>
      <c r="E13" s="8" t="s">
        <v>4</v>
      </c>
      <c r="F13" s="8" t="s">
        <v>4</v>
      </c>
      <c r="G13" s="8"/>
      <c r="H13" s="8"/>
      <c r="I13" s="8"/>
    </row>
    <row r="14" spans="1:9">
      <c r="A14" s="9"/>
      <c r="B14" s="9"/>
      <c r="C14" s="10"/>
      <c r="D14" s="10"/>
      <c r="E14" s="10" t="s">
        <v>6</v>
      </c>
      <c r="F14" s="10" t="s">
        <v>6</v>
      </c>
      <c r="G14" s="10"/>
      <c r="H14" s="10"/>
      <c r="I14" s="10"/>
    </row>
    <row r="15" spans="1:9" ht="15.75" thickBot="1">
      <c r="A15" s="11" t="s">
        <v>7</v>
      </c>
      <c r="B15" s="12"/>
      <c r="C15" s="13"/>
      <c r="D15" s="13" t="s">
        <v>265</v>
      </c>
      <c r="E15" s="13" t="s">
        <v>283</v>
      </c>
      <c r="F15" s="13" t="s">
        <v>313</v>
      </c>
      <c r="G15" s="14"/>
      <c r="H15" s="14"/>
      <c r="I15" s="14"/>
    </row>
    <row r="16" spans="1:9" ht="15.75" thickTop="1">
      <c r="A16" s="9" t="s">
        <v>10</v>
      </c>
      <c r="B16" s="9" t="s">
        <v>11</v>
      </c>
      <c r="C16" s="9"/>
      <c r="D16" s="9"/>
      <c r="E16" s="9"/>
      <c r="F16" s="9"/>
      <c r="G16" s="9"/>
      <c r="H16" s="9"/>
      <c r="I16" s="9"/>
    </row>
    <row r="17" spans="1:9">
      <c r="A17" s="1">
        <v>6</v>
      </c>
      <c r="B17" s="1" t="s">
        <v>12</v>
      </c>
      <c r="C17" s="15"/>
      <c r="D17" s="248">
        <f>OPĆI_DIO_A_!H11+OPĆI_DIO_A_!H17+OPĆI_DIO_A_!H23+OPĆI_DIO_A_!H28+OPĆI_DIO_A_!H32+OPĆI_DIO_A_!H37+OPĆI_DIO_A_!H43</f>
        <v>8503000</v>
      </c>
      <c r="E17" s="248">
        <f>OPĆI_DIO_A_!I11+OPĆI_DIO_A_!I17+OPĆI_DIO_A_!I23+OPĆI_DIO_A_!I28+OPĆI_DIO_A_!I32+OPĆI_DIO_A_!I37+OPĆI_DIO_A_!I43</f>
        <v>11031000</v>
      </c>
      <c r="F17" s="248">
        <f>OPĆI_DIO_A_!J11+OPĆI_DIO_A_!J17+OPĆI_DIO_A_!J23+OPĆI_DIO_A_!J28+OPĆI_DIO_A_!J32+OPĆI_DIO_A_!J37+OPĆI_DIO_A_!J43</f>
        <v>7728000</v>
      </c>
      <c r="G17" s="15"/>
      <c r="H17" s="15"/>
      <c r="I17" s="15"/>
    </row>
    <row r="18" spans="1:9">
      <c r="A18" s="1">
        <v>7</v>
      </c>
      <c r="B18" s="1" t="s">
        <v>13</v>
      </c>
      <c r="C18" s="15"/>
      <c r="D18" s="248">
        <f>OPĆI_DIO_A_!H47</f>
        <v>1070000</v>
      </c>
      <c r="E18" s="248">
        <f>OPĆI_DIO_A_!I47</f>
        <v>380000</v>
      </c>
      <c r="F18" s="248">
        <f>OPĆI_DIO_A_!J47</f>
        <v>380000</v>
      </c>
      <c r="G18" s="15"/>
      <c r="H18" s="15"/>
      <c r="I18" s="15"/>
    </row>
    <row r="19" spans="1:9">
      <c r="A19" s="16" t="s">
        <v>14</v>
      </c>
      <c r="B19" s="16" t="s">
        <v>15</v>
      </c>
      <c r="C19" s="17"/>
      <c r="D19" s="168">
        <f>D17+D18</f>
        <v>9573000</v>
      </c>
      <c r="E19" s="168">
        <f>E17+E18</f>
        <v>11411000</v>
      </c>
      <c r="F19" s="168">
        <f>F17+F18</f>
        <v>8108000</v>
      </c>
      <c r="G19" s="18"/>
      <c r="H19" s="18"/>
      <c r="I19" s="18"/>
    </row>
    <row r="20" spans="1:9">
      <c r="A20" s="1">
        <v>3</v>
      </c>
      <c r="B20" s="1" t="s">
        <v>16</v>
      </c>
      <c r="C20" s="15"/>
      <c r="D20" s="167">
        <f>OPĆI_DIO_A_!H54</f>
        <v>5442000</v>
      </c>
      <c r="E20" s="167">
        <v>5309000</v>
      </c>
      <c r="F20" s="167">
        <v>5314000</v>
      </c>
      <c r="G20" s="15"/>
      <c r="H20" s="15"/>
      <c r="I20" s="15"/>
    </row>
    <row r="21" spans="1:9">
      <c r="A21" s="1">
        <v>4</v>
      </c>
      <c r="B21" s="1" t="s">
        <v>17</v>
      </c>
      <c r="C21" s="15"/>
      <c r="D21" s="167">
        <f>OPĆI_DIO_A_!H80</f>
        <v>17051000</v>
      </c>
      <c r="E21" s="167">
        <f>OPĆI_DIO_A_!I80</f>
        <v>5325000</v>
      </c>
      <c r="F21" s="167">
        <f>OPĆI_DIO_A_!J80</f>
        <v>1775000</v>
      </c>
      <c r="G21" s="15"/>
      <c r="H21" s="15"/>
      <c r="I21" s="15"/>
    </row>
    <row r="22" spans="1:9">
      <c r="A22" s="16" t="s">
        <v>18</v>
      </c>
      <c r="B22" s="16" t="s">
        <v>19</v>
      </c>
      <c r="C22" s="17"/>
      <c r="D22" s="168">
        <f>D20+D21</f>
        <v>22493000</v>
      </c>
      <c r="E22" s="168">
        <f>E20+E21</f>
        <v>10634000</v>
      </c>
      <c r="F22" s="169">
        <f>F20+F21</f>
        <v>7089000</v>
      </c>
      <c r="G22" s="18"/>
      <c r="H22" s="18"/>
      <c r="I22" s="18"/>
    </row>
    <row r="23" spans="1:9">
      <c r="C23" s="15"/>
      <c r="D23" s="167"/>
      <c r="E23" s="167"/>
      <c r="F23" s="167"/>
      <c r="G23" s="19"/>
      <c r="H23" s="19"/>
      <c r="I23" s="19"/>
    </row>
    <row r="24" spans="1:9">
      <c r="A24" s="20" t="s">
        <v>20</v>
      </c>
      <c r="B24" s="20" t="s">
        <v>21</v>
      </c>
      <c r="C24" s="21"/>
      <c r="D24" s="170">
        <f>D19-D22</f>
        <v>-12920000</v>
      </c>
      <c r="E24" s="170">
        <f>E19-E22</f>
        <v>777000</v>
      </c>
      <c r="F24" s="170">
        <f>F19-F22</f>
        <v>1019000</v>
      </c>
      <c r="G24" s="22"/>
      <c r="H24" s="22"/>
      <c r="I24" s="22"/>
    </row>
    <row r="25" spans="1:9">
      <c r="C25" s="15"/>
      <c r="D25" s="167"/>
      <c r="E25" s="167"/>
      <c r="F25" s="167"/>
      <c r="G25" s="19"/>
      <c r="H25" s="19"/>
      <c r="I25" s="19"/>
    </row>
    <row r="26" spans="1:9">
      <c r="A26" s="9" t="s">
        <v>22</v>
      </c>
      <c r="B26" s="9" t="s">
        <v>245</v>
      </c>
      <c r="C26" s="23"/>
      <c r="D26" s="171"/>
      <c r="E26" s="171"/>
      <c r="F26" s="171"/>
      <c r="G26" s="24"/>
      <c r="H26" s="24"/>
      <c r="I26" s="24"/>
    </row>
    <row r="27" spans="1:9">
      <c r="A27" s="1">
        <v>8</v>
      </c>
      <c r="B27" s="1" t="s">
        <v>23</v>
      </c>
      <c r="C27" s="15"/>
      <c r="D27" s="248">
        <f>OPĆI_DIO_A_!H100</f>
        <v>13070000</v>
      </c>
      <c r="E27" s="248">
        <f>OPĆI_DIO_A_!I100</f>
        <v>70000</v>
      </c>
      <c r="F27" s="248">
        <f>OPĆI_DIO_A_!J100</f>
        <v>70000</v>
      </c>
      <c r="G27" s="19"/>
      <c r="H27" s="19"/>
      <c r="I27" s="19"/>
    </row>
    <row r="28" spans="1:9">
      <c r="A28" s="1">
        <v>5</v>
      </c>
      <c r="B28" s="1" t="s">
        <v>24</v>
      </c>
      <c r="C28" s="15"/>
      <c r="D28" s="248">
        <f>OPĆI_DIO_A_!H109</f>
        <v>150000</v>
      </c>
      <c r="E28" s="248">
        <f>OPĆI_DIO_A_!I109</f>
        <v>847000</v>
      </c>
      <c r="F28" s="248">
        <f>OPĆI_DIO_A_!J109</f>
        <v>1089000</v>
      </c>
      <c r="G28" s="19"/>
      <c r="H28" s="19"/>
      <c r="I28" s="19"/>
    </row>
    <row r="29" spans="1:9">
      <c r="A29" s="25" t="s">
        <v>25</v>
      </c>
      <c r="B29" s="16" t="s">
        <v>246</v>
      </c>
      <c r="C29" s="17"/>
      <c r="D29" s="168">
        <f>D27-D28</f>
        <v>12920000</v>
      </c>
      <c r="E29" s="168">
        <f>E27-E28</f>
        <v>-777000</v>
      </c>
      <c r="F29" s="168">
        <f>F27-F28</f>
        <v>-1019000</v>
      </c>
      <c r="G29" s="26"/>
      <c r="H29" s="26"/>
      <c r="I29" s="26"/>
    </row>
    <row r="30" spans="1:9">
      <c r="C30" s="15"/>
      <c r="D30" s="167"/>
      <c r="E30" s="167"/>
      <c r="F30" s="167"/>
    </row>
    <row r="31" spans="1:9">
      <c r="A31" s="9" t="s">
        <v>26</v>
      </c>
      <c r="B31" s="9" t="s">
        <v>27</v>
      </c>
      <c r="C31" s="23"/>
      <c r="D31" s="171"/>
      <c r="E31" s="171"/>
      <c r="F31" s="171"/>
      <c r="G31" s="9"/>
      <c r="H31" s="9"/>
      <c r="I31" s="9"/>
    </row>
    <row r="32" spans="1:9">
      <c r="A32" s="1" t="s">
        <v>28</v>
      </c>
      <c r="B32" s="1" t="s">
        <v>29</v>
      </c>
      <c r="C32" s="15"/>
      <c r="D32" s="248">
        <f>D19+D27</f>
        <v>22643000</v>
      </c>
      <c r="E32" s="248">
        <f>E19+E27</f>
        <v>11481000</v>
      </c>
      <c r="F32" s="248">
        <f>F19+F27</f>
        <v>8178000</v>
      </c>
      <c r="G32" s="15"/>
      <c r="H32" s="15"/>
      <c r="I32" s="15"/>
    </row>
    <row r="33" spans="1:9">
      <c r="A33" s="1" t="s">
        <v>30</v>
      </c>
      <c r="B33" s="1" t="s">
        <v>31</v>
      </c>
      <c r="C33" s="15"/>
      <c r="D33" s="167">
        <f>D22+D28</f>
        <v>22643000</v>
      </c>
      <c r="E33" s="167">
        <f>E22+E28</f>
        <v>11481000</v>
      </c>
      <c r="F33" s="167">
        <f>F22+F28</f>
        <v>8178000</v>
      </c>
      <c r="G33" s="15"/>
      <c r="H33" s="15"/>
      <c r="I33" s="15"/>
    </row>
    <row r="34" spans="1:9">
      <c r="B34" s="1" t="s">
        <v>32</v>
      </c>
      <c r="C34" s="15"/>
      <c r="D34" s="167">
        <v>0</v>
      </c>
      <c r="E34" s="167"/>
      <c r="F34" s="167"/>
      <c r="G34" s="15"/>
      <c r="H34" s="15"/>
      <c r="I34" s="15"/>
    </row>
    <row r="35" spans="1:9">
      <c r="A35" s="16" t="s">
        <v>33</v>
      </c>
      <c r="B35" s="16" t="s">
        <v>34</v>
      </c>
      <c r="C35" s="17"/>
      <c r="D35" s="168">
        <f>D32-D33+D34</f>
        <v>0</v>
      </c>
      <c r="E35" s="168">
        <f>E32-E33+E34</f>
        <v>0</v>
      </c>
      <c r="F35" s="168">
        <f>F32-F33</f>
        <v>0</v>
      </c>
      <c r="G35" s="20"/>
      <c r="H35" s="20"/>
      <c r="I35" s="20"/>
    </row>
  </sheetData>
  <mergeCells count="3">
    <mergeCell ref="A5:I5"/>
    <mergeCell ref="A6:I6"/>
    <mergeCell ref="A2:H2"/>
  </mergeCells>
  <pageMargins left="0.70826771653543308" right="0.70826771653543308" top="1.1417322834645671" bottom="1.1417322834645671" header="0.74803149606299213" footer="0.74803149606299213"/>
  <pageSetup paperSize="9" scale="8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view="pageLayout" topLeftCell="E109" workbookViewId="0">
      <selection activeCell="J74" sqref="J74"/>
    </sheetView>
  </sheetViews>
  <sheetFormatPr defaultColWidth="8.625" defaultRowHeight="15"/>
  <cols>
    <col min="1" max="1" width="3.75" style="1" hidden="1" customWidth="1"/>
    <col min="2" max="3" width="2.625" style="1" hidden="1" customWidth="1"/>
    <col min="4" max="4" width="2.375" style="1" hidden="1" customWidth="1"/>
    <col min="5" max="5" width="6.5" style="1" customWidth="1"/>
    <col min="6" max="6" width="79.5" style="1" customWidth="1"/>
    <col min="7" max="7" width="5.75" style="1" hidden="1" customWidth="1"/>
    <col min="8" max="8" width="15" style="1" customWidth="1"/>
    <col min="9" max="9" width="14.5" style="1" customWidth="1"/>
    <col min="10" max="10" width="13.875" style="1" customWidth="1"/>
    <col min="11" max="11" width="0.125" style="1" hidden="1" customWidth="1"/>
    <col min="12" max="12" width="7.125" style="1" hidden="1" customWidth="1"/>
    <col min="13" max="13" width="7" style="1" hidden="1" customWidth="1"/>
    <col min="14" max="16384" width="8.625" style="1"/>
  </cols>
  <sheetData>
    <row r="1" spans="1:13" ht="15.75">
      <c r="A1" s="2"/>
      <c r="B1" s="2"/>
      <c r="C1" s="2"/>
      <c r="D1" s="2"/>
      <c r="E1" s="2"/>
      <c r="F1" s="2" t="s">
        <v>256</v>
      </c>
      <c r="G1" s="2"/>
      <c r="H1" s="2"/>
      <c r="I1" s="2"/>
      <c r="J1" s="2"/>
    </row>
    <row r="2" spans="1:13" customForma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3" ht="15" customHeight="1">
      <c r="A3" s="2"/>
      <c r="B3" s="2"/>
      <c r="C3" s="2"/>
      <c r="D3" s="2"/>
      <c r="E3" s="2"/>
      <c r="F3" s="2" t="s">
        <v>248</v>
      </c>
      <c r="G3" s="2"/>
      <c r="H3" s="2"/>
      <c r="I3" s="2"/>
      <c r="J3" s="2"/>
    </row>
    <row r="4" spans="1:13" ht="14.85" customHeight="1">
      <c r="A4" s="2" t="s">
        <v>186</v>
      </c>
      <c r="B4" s="2"/>
      <c r="C4" s="2"/>
      <c r="D4" s="2"/>
      <c r="E4" s="2"/>
      <c r="F4" s="2" t="s">
        <v>312</v>
      </c>
      <c r="G4" s="2"/>
      <c r="H4" s="2"/>
      <c r="I4" s="2"/>
      <c r="J4" s="2"/>
    </row>
    <row r="5" spans="1:13" ht="16.5" thickBot="1">
      <c r="A5" s="348" t="s">
        <v>35</v>
      </c>
      <c r="B5" s="348"/>
      <c r="C5" s="348"/>
      <c r="D5" s="348"/>
      <c r="E5" s="348"/>
      <c r="F5" s="348"/>
      <c r="G5" s="2"/>
      <c r="H5" s="2"/>
      <c r="I5" s="2"/>
      <c r="J5" s="2"/>
    </row>
    <row r="6" spans="1:13" ht="16.5" thickTop="1">
      <c r="A6" s="346" t="s">
        <v>36</v>
      </c>
      <c r="B6" s="346"/>
      <c r="C6" s="346"/>
      <c r="D6" s="346"/>
      <c r="E6" s="135" t="s">
        <v>1</v>
      </c>
      <c r="F6" s="136" t="s">
        <v>37</v>
      </c>
      <c r="G6" s="137" t="s">
        <v>3</v>
      </c>
      <c r="H6" s="137" t="s">
        <v>3</v>
      </c>
      <c r="I6" s="137" t="s">
        <v>4</v>
      </c>
      <c r="J6" s="137" t="s">
        <v>4</v>
      </c>
      <c r="K6" s="8"/>
      <c r="L6" s="8"/>
      <c r="M6" s="8"/>
    </row>
    <row r="7" spans="1:13" ht="15.75">
      <c r="A7" s="47"/>
      <c r="B7" s="47"/>
      <c r="C7" s="47"/>
      <c r="D7" s="47"/>
      <c r="E7" s="47"/>
      <c r="F7" s="138"/>
      <c r="G7" s="52"/>
      <c r="H7" s="52"/>
      <c r="I7" s="52" t="s">
        <v>6</v>
      </c>
      <c r="J7" s="52" t="s">
        <v>6</v>
      </c>
      <c r="K7" s="10"/>
      <c r="L7" s="10"/>
      <c r="M7" s="10"/>
    </row>
    <row r="8" spans="1:13" ht="16.5" thickBot="1">
      <c r="A8" s="347" t="s">
        <v>38</v>
      </c>
      <c r="B8" s="347"/>
      <c r="C8" s="347"/>
      <c r="D8" s="347"/>
      <c r="E8" s="139" t="s">
        <v>7</v>
      </c>
      <c r="F8" s="139"/>
      <c r="G8" s="140" t="s">
        <v>8</v>
      </c>
      <c r="H8" s="140" t="s">
        <v>265</v>
      </c>
      <c r="I8" s="140" t="s">
        <v>283</v>
      </c>
      <c r="J8" s="140" t="s">
        <v>313</v>
      </c>
      <c r="K8" s="14"/>
      <c r="L8" s="14"/>
      <c r="M8" s="14"/>
    </row>
    <row r="9" spans="1:13" ht="16.5" thickTop="1">
      <c r="A9" s="141"/>
      <c r="B9" s="141"/>
      <c r="C9" s="141"/>
      <c r="D9" s="141"/>
      <c r="E9" s="2"/>
      <c r="F9" s="5" t="s">
        <v>39</v>
      </c>
      <c r="G9" s="142" t="e">
        <f>G11+G47+G98</f>
        <v>#REF!</v>
      </c>
      <c r="H9" s="231">
        <f>H10+H16+H22+H27+H31+H36+H46+H99+H42</f>
        <v>22643000</v>
      </c>
      <c r="I9" s="231">
        <f>I10+I16+I22+I27+I31+I36+I42+I46+I99</f>
        <v>11481000</v>
      </c>
      <c r="J9" s="231">
        <f>J11+J47+J98+J17+J23+J28+J32+J37+J43</f>
        <v>8178000</v>
      </c>
      <c r="K9" s="28"/>
      <c r="L9" s="28"/>
      <c r="M9" s="28"/>
    </row>
    <row r="10" spans="1:13" ht="15.75">
      <c r="A10" s="141"/>
      <c r="B10" s="141"/>
      <c r="C10" s="141"/>
      <c r="D10" s="141"/>
      <c r="E10" s="94"/>
      <c r="F10" s="143" t="s">
        <v>189</v>
      </c>
      <c r="G10" s="144"/>
      <c r="H10" s="161">
        <f>H11</f>
        <v>3194000</v>
      </c>
      <c r="I10" s="161">
        <f t="shared" ref="H10:J11" si="0">I11</f>
        <v>3194000</v>
      </c>
      <c r="J10" s="161">
        <f t="shared" si="0"/>
        <v>3194000</v>
      </c>
      <c r="K10" s="28"/>
      <c r="L10" s="28"/>
      <c r="M10" s="28"/>
    </row>
    <row r="11" spans="1:13" ht="15.75">
      <c r="A11" s="145"/>
      <c r="B11" s="145"/>
      <c r="C11" s="145"/>
      <c r="D11" s="145"/>
      <c r="E11" s="146">
        <v>6</v>
      </c>
      <c r="F11" s="147" t="s">
        <v>12</v>
      </c>
      <c r="G11" s="55" t="e">
        <f>G12+G18+G24+G33+#REF!</f>
        <v>#REF!</v>
      </c>
      <c r="H11" s="177">
        <f t="shared" si="0"/>
        <v>3194000</v>
      </c>
      <c r="I11" s="126">
        <f t="shared" si="0"/>
        <v>3194000</v>
      </c>
      <c r="J11" s="126">
        <f t="shared" si="0"/>
        <v>3194000</v>
      </c>
      <c r="K11" s="29"/>
      <c r="L11" s="29"/>
      <c r="M11" s="29"/>
    </row>
    <row r="12" spans="1:13" ht="15.75">
      <c r="A12" s="148"/>
      <c r="B12" s="148"/>
      <c r="C12" s="148"/>
      <c r="D12" s="148"/>
      <c r="E12" s="149">
        <v>61</v>
      </c>
      <c r="F12" s="150" t="s">
        <v>40</v>
      </c>
      <c r="G12" s="57">
        <f>G13+G14+G15</f>
        <v>1285000</v>
      </c>
      <c r="H12" s="110">
        <f>H13+H14+H15</f>
        <v>3194000</v>
      </c>
      <c r="I12" s="110">
        <v>3194000</v>
      </c>
      <c r="J12" s="110">
        <v>3194000</v>
      </c>
      <c r="K12" s="30"/>
      <c r="L12" s="30"/>
      <c r="M12" s="30"/>
    </row>
    <row r="13" spans="1:13" ht="15.75">
      <c r="A13" s="151" t="s">
        <v>41</v>
      </c>
      <c r="B13" s="141"/>
      <c r="C13" s="141"/>
      <c r="D13" s="141"/>
      <c r="E13" s="2">
        <v>611</v>
      </c>
      <c r="F13" s="2" t="s">
        <v>42</v>
      </c>
      <c r="G13" s="152">
        <v>1230000</v>
      </c>
      <c r="H13" s="232">
        <v>3000000</v>
      </c>
      <c r="I13" s="162"/>
      <c r="J13" s="162"/>
      <c r="K13" s="31"/>
      <c r="L13" s="31"/>
      <c r="M13" s="31"/>
    </row>
    <row r="14" spans="1:13" ht="15.75">
      <c r="A14" s="151" t="s">
        <v>41</v>
      </c>
      <c r="B14" s="141"/>
      <c r="C14" s="141"/>
      <c r="D14" s="141"/>
      <c r="E14" s="2">
        <v>613</v>
      </c>
      <c r="F14" s="2" t="s">
        <v>43</v>
      </c>
      <c r="G14" s="152">
        <v>40000</v>
      </c>
      <c r="H14" s="232">
        <v>152000</v>
      </c>
      <c r="I14" s="162"/>
      <c r="J14" s="162"/>
      <c r="K14" s="31"/>
      <c r="L14" s="31"/>
      <c r="M14" s="31"/>
    </row>
    <row r="15" spans="1:13" ht="15.75">
      <c r="A15" s="151" t="s">
        <v>41</v>
      </c>
      <c r="B15" s="141"/>
      <c r="C15" s="141"/>
      <c r="D15" s="141"/>
      <c r="E15" s="2">
        <v>614</v>
      </c>
      <c r="F15" s="2" t="s">
        <v>44</v>
      </c>
      <c r="G15" s="152">
        <v>15000</v>
      </c>
      <c r="H15" s="232">
        <v>42000</v>
      </c>
      <c r="I15" s="162"/>
      <c r="J15" s="162"/>
      <c r="K15" s="31"/>
      <c r="L15" s="31"/>
      <c r="M15" s="31"/>
    </row>
    <row r="16" spans="1:13" ht="15.75">
      <c r="A16" s="141"/>
      <c r="B16" s="141"/>
      <c r="C16" s="141"/>
      <c r="D16" s="141"/>
      <c r="E16" s="94"/>
      <c r="F16" s="143" t="s">
        <v>190</v>
      </c>
      <c r="G16" s="144"/>
      <c r="H16" s="161">
        <f t="shared" ref="H16:J17" si="1">H17</f>
        <v>666000</v>
      </c>
      <c r="I16" s="161">
        <f t="shared" si="1"/>
        <v>3645000</v>
      </c>
      <c r="J16" s="161">
        <f t="shared" si="1"/>
        <v>145000</v>
      </c>
      <c r="K16" s="28"/>
      <c r="L16" s="28"/>
      <c r="M16" s="28"/>
    </row>
    <row r="17" spans="1:13" ht="15.75">
      <c r="A17" s="145"/>
      <c r="B17" s="145"/>
      <c r="C17" s="145"/>
      <c r="D17" s="145"/>
      <c r="E17" s="146">
        <v>6</v>
      </c>
      <c r="F17" s="147" t="s">
        <v>12</v>
      </c>
      <c r="G17" s="55" t="e">
        <f>G18+G33+G41+G47+G49</f>
        <v>#REF!</v>
      </c>
      <c r="H17" s="126">
        <f t="shared" si="1"/>
        <v>666000</v>
      </c>
      <c r="I17" s="126">
        <f t="shared" si="1"/>
        <v>3645000</v>
      </c>
      <c r="J17" s="126">
        <f t="shared" si="1"/>
        <v>145000</v>
      </c>
      <c r="K17" s="29"/>
      <c r="L17" s="29"/>
      <c r="M17" s="29"/>
    </row>
    <row r="18" spans="1:13" ht="15.75">
      <c r="A18" s="153"/>
      <c r="B18" s="148"/>
      <c r="C18" s="148"/>
      <c r="D18" s="148"/>
      <c r="E18" s="149">
        <v>63</v>
      </c>
      <c r="F18" s="150" t="s">
        <v>45</v>
      </c>
      <c r="G18" s="57">
        <f>G19+G21</f>
        <v>3118000</v>
      </c>
      <c r="H18" s="110">
        <f>H19+H21+H20</f>
        <v>666000</v>
      </c>
      <c r="I18" s="110">
        <v>3645000</v>
      </c>
      <c r="J18" s="110">
        <v>145000</v>
      </c>
      <c r="K18" s="30"/>
      <c r="L18" s="30"/>
      <c r="M18" s="30"/>
    </row>
    <row r="19" spans="1:13" ht="15.75">
      <c r="A19" s="151" t="s">
        <v>46</v>
      </c>
      <c r="B19" s="141"/>
      <c r="C19" s="141"/>
      <c r="D19" s="141"/>
      <c r="E19" s="2">
        <v>633</v>
      </c>
      <c r="F19" s="2" t="s">
        <v>47</v>
      </c>
      <c r="G19" s="152">
        <v>2918000</v>
      </c>
      <c r="H19" s="232">
        <v>36000</v>
      </c>
      <c r="I19" s="232"/>
      <c r="J19" s="232"/>
      <c r="K19" s="31"/>
      <c r="L19" s="31"/>
      <c r="M19" s="31"/>
    </row>
    <row r="20" spans="1:13" ht="15.75">
      <c r="A20" s="151"/>
      <c r="B20" s="141"/>
      <c r="C20" s="141"/>
      <c r="D20" s="141"/>
      <c r="E20" s="2">
        <v>634</v>
      </c>
      <c r="F20" s="2" t="s">
        <v>220</v>
      </c>
      <c r="G20" s="152"/>
      <c r="H20" s="232">
        <v>65000</v>
      </c>
      <c r="I20" s="232"/>
      <c r="J20" s="232"/>
      <c r="K20" s="31"/>
      <c r="L20" s="31"/>
      <c r="M20" s="31"/>
    </row>
    <row r="21" spans="1:13" ht="15.75">
      <c r="A21" s="151" t="s">
        <v>46</v>
      </c>
      <c r="B21" s="141"/>
      <c r="C21" s="141"/>
      <c r="D21" s="141"/>
      <c r="E21" s="2">
        <v>638</v>
      </c>
      <c r="F21" s="2" t="s">
        <v>181</v>
      </c>
      <c r="G21" s="152">
        <v>200000</v>
      </c>
      <c r="H21" s="232">
        <v>565000</v>
      </c>
      <c r="I21" s="232"/>
      <c r="J21" s="232"/>
      <c r="K21" s="31"/>
      <c r="L21" s="31"/>
      <c r="M21" s="31"/>
    </row>
    <row r="22" spans="1:13" ht="15.75">
      <c r="A22" s="141"/>
      <c r="B22" s="141"/>
      <c r="C22" s="141"/>
      <c r="D22" s="141"/>
      <c r="E22" s="94"/>
      <c r="F22" s="143" t="s">
        <v>189</v>
      </c>
      <c r="G22" s="144"/>
      <c r="H22" s="161">
        <f t="shared" ref="H22:J23" si="2">H23</f>
        <v>2098000</v>
      </c>
      <c r="I22" s="161">
        <f>I23</f>
        <v>1876000</v>
      </c>
      <c r="J22" s="161">
        <f t="shared" si="2"/>
        <v>2123000</v>
      </c>
      <c r="K22" s="28"/>
      <c r="L22" s="28"/>
      <c r="M22" s="28"/>
    </row>
    <row r="23" spans="1:13" ht="15.75">
      <c r="A23" s="145"/>
      <c r="B23" s="145"/>
      <c r="C23" s="145"/>
      <c r="D23" s="145"/>
      <c r="E23" s="146">
        <v>6</v>
      </c>
      <c r="F23" s="147" t="s">
        <v>12</v>
      </c>
      <c r="G23" s="55" t="e">
        <f>G24+G41+#REF!+G50+G54</f>
        <v>#REF!</v>
      </c>
      <c r="H23" s="126">
        <f>H24</f>
        <v>2098000</v>
      </c>
      <c r="I23" s="126">
        <f>I24</f>
        <v>1876000</v>
      </c>
      <c r="J23" s="126">
        <f t="shared" si="2"/>
        <v>2123000</v>
      </c>
      <c r="K23" s="29"/>
      <c r="L23" s="29"/>
      <c r="M23" s="29"/>
    </row>
    <row r="24" spans="1:13" ht="15.75">
      <c r="A24" s="153"/>
      <c r="B24" s="148"/>
      <c r="C24" s="148"/>
      <c r="D24" s="148"/>
      <c r="E24" s="149">
        <v>64</v>
      </c>
      <c r="F24" s="150" t="s">
        <v>48</v>
      </c>
      <c r="G24" s="57">
        <f>G25+G26</f>
        <v>515900</v>
      </c>
      <c r="H24" s="110">
        <f>H25+H26</f>
        <v>2098000</v>
      </c>
      <c r="I24" s="110">
        <v>1876000</v>
      </c>
      <c r="J24" s="110">
        <v>2123000</v>
      </c>
      <c r="K24" s="30"/>
      <c r="L24" s="30"/>
      <c r="M24" s="30"/>
    </row>
    <row r="25" spans="1:13" ht="15.75">
      <c r="A25" s="151" t="s">
        <v>41</v>
      </c>
      <c r="B25" s="141"/>
      <c r="C25" s="141"/>
      <c r="D25" s="141"/>
      <c r="E25" s="2">
        <v>641</v>
      </c>
      <c r="F25" s="2" t="s">
        <v>49</v>
      </c>
      <c r="G25" s="152">
        <v>6500</v>
      </c>
      <c r="H25" s="232">
        <v>4000</v>
      </c>
      <c r="I25" s="232"/>
      <c r="J25" s="232"/>
      <c r="K25" s="31"/>
      <c r="L25" s="31"/>
      <c r="M25" s="31"/>
    </row>
    <row r="26" spans="1:13" ht="15.75">
      <c r="A26" s="151" t="s">
        <v>41</v>
      </c>
      <c r="B26" s="141"/>
      <c r="C26" s="141"/>
      <c r="D26" s="141"/>
      <c r="E26" s="2">
        <v>642</v>
      </c>
      <c r="F26" s="2" t="s">
        <v>268</v>
      </c>
      <c r="G26" s="152">
        <v>509400</v>
      </c>
      <c r="H26" s="233">
        <v>2094000</v>
      </c>
      <c r="I26" s="232"/>
      <c r="J26" s="232"/>
      <c r="K26" s="31"/>
      <c r="L26" s="31"/>
      <c r="M26" s="31"/>
    </row>
    <row r="27" spans="1:13" ht="15.75">
      <c r="A27" s="141"/>
      <c r="B27" s="141"/>
      <c r="C27" s="141"/>
      <c r="D27" s="141"/>
      <c r="E27" s="94"/>
      <c r="F27" s="143" t="s">
        <v>198</v>
      </c>
      <c r="G27" s="144"/>
      <c r="H27" s="161">
        <f t="shared" ref="H27:J28" si="3">H28</f>
        <v>167000</v>
      </c>
      <c r="I27" s="161">
        <f t="shared" si="3"/>
        <v>164000</v>
      </c>
      <c r="J27" s="161">
        <f t="shared" si="3"/>
        <v>164000</v>
      </c>
      <c r="K27" s="28"/>
      <c r="L27" s="28"/>
      <c r="M27" s="28"/>
    </row>
    <row r="28" spans="1:13" ht="15.75">
      <c r="A28" s="145"/>
      <c r="B28" s="145"/>
      <c r="C28" s="145"/>
      <c r="D28" s="145"/>
      <c r="E28" s="146">
        <v>6</v>
      </c>
      <c r="F28" s="147" t="s">
        <v>12</v>
      </c>
      <c r="G28" s="55" t="e">
        <f>G29+#REF!+G52+G55+G59</f>
        <v>#REF!</v>
      </c>
      <c r="H28" s="126">
        <f t="shared" si="3"/>
        <v>167000</v>
      </c>
      <c r="I28" s="126">
        <f>I29</f>
        <v>164000</v>
      </c>
      <c r="J28" s="126">
        <f t="shared" si="3"/>
        <v>164000</v>
      </c>
      <c r="K28" s="29"/>
      <c r="L28" s="29"/>
      <c r="M28" s="29"/>
    </row>
    <row r="29" spans="1:13" ht="15.75">
      <c r="A29" s="153"/>
      <c r="B29" s="148"/>
      <c r="C29" s="148"/>
      <c r="D29" s="148"/>
      <c r="E29" s="149">
        <v>64</v>
      </c>
      <c r="F29" s="150" t="s">
        <v>48</v>
      </c>
      <c r="G29" s="57" t="e">
        <f>#REF!+G30</f>
        <v>#REF!</v>
      </c>
      <c r="H29" s="110">
        <f>H30</f>
        <v>167000</v>
      </c>
      <c r="I29" s="110">
        <v>164000</v>
      </c>
      <c r="J29" s="110">
        <v>164000</v>
      </c>
      <c r="K29" s="30"/>
      <c r="L29" s="30"/>
      <c r="M29" s="30"/>
    </row>
    <row r="30" spans="1:13" ht="15.75">
      <c r="A30" s="151" t="s">
        <v>41</v>
      </c>
      <c r="B30" s="141"/>
      <c r="C30" s="141"/>
      <c r="D30" s="141"/>
      <c r="E30" s="2">
        <v>642</v>
      </c>
      <c r="F30" s="2" t="s">
        <v>51</v>
      </c>
      <c r="G30" s="152">
        <v>509400</v>
      </c>
      <c r="H30" s="233">
        <v>167000</v>
      </c>
      <c r="I30" s="232"/>
      <c r="J30" s="232"/>
      <c r="K30" s="31"/>
      <c r="L30" s="31"/>
      <c r="M30" s="31"/>
    </row>
    <row r="31" spans="1:13" ht="15.75">
      <c r="A31" s="141"/>
      <c r="B31" s="141"/>
      <c r="C31" s="141"/>
      <c r="D31" s="141"/>
      <c r="E31" s="94"/>
      <c r="F31" s="143" t="s">
        <v>189</v>
      </c>
      <c r="G31" s="144"/>
      <c r="H31" s="161">
        <f t="shared" ref="H31:J32" si="4">H32</f>
        <v>45000</v>
      </c>
      <c r="I31" s="161">
        <f t="shared" si="4"/>
        <v>0</v>
      </c>
      <c r="J31" s="161">
        <f t="shared" si="4"/>
        <v>0</v>
      </c>
      <c r="K31" s="28"/>
      <c r="L31" s="28"/>
      <c r="M31" s="28"/>
    </row>
    <row r="32" spans="1:13" ht="15.75">
      <c r="A32" s="145"/>
      <c r="B32" s="145"/>
      <c r="C32" s="145"/>
      <c r="D32" s="145"/>
      <c r="E32" s="146">
        <v>6</v>
      </c>
      <c r="F32" s="147" t="s">
        <v>12</v>
      </c>
      <c r="G32" s="55" t="e">
        <f>G33+G47+G50+G59+G64</f>
        <v>#REF!</v>
      </c>
      <c r="H32" s="126">
        <f t="shared" si="4"/>
        <v>45000</v>
      </c>
      <c r="I32" s="126">
        <f t="shared" si="4"/>
        <v>0</v>
      </c>
      <c r="J32" s="126">
        <f t="shared" si="4"/>
        <v>0</v>
      </c>
      <c r="K32" s="29"/>
      <c r="L32" s="29"/>
      <c r="M32" s="29"/>
    </row>
    <row r="33" spans="1:13" ht="15.75">
      <c r="A33" s="153"/>
      <c r="B33" s="148"/>
      <c r="C33" s="148"/>
      <c r="D33" s="148"/>
      <c r="E33" s="149">
        <v>65</v>
      </c>
      <c r="F33" s="150" t="s">
        <v>52</v>
      </c>
      <c r="G33" s="57">
        <f>G34+G35+G41</f>
        <v>757262</v>
      </c>
      <c r="H33" s="110">
        <f>H34+H35</f>
        <v>45000</v>
      </c>
      <c r="I33" s="110">
        <v>0</v>
      </c>
      <c r="J33" s="110">
        <v>0</v>
      </c>
      <c r="K33" s="30"/>
      <c r="L33" s="30"/>
      <c r="M33" s="30"/>
    </row>
    <row r="34" spans="1:13" ht="15.75">
      <c r="A34" s="151" t="s">
        <v>41</v>
      </c>
      <c r="B34" s="141" t="s">
        <v>53</v>
      </c>
      <c r="C34" s="141"/>
      <c r="D34" s="141"/>
      <c r="E34" s="2">
        <v>651</v>
      </c>
      <c r="F34" s="2" t="s">
        <v>54</v>
      </c>
      <c r="G34" s="152">
        <v>25000</v>
      </c>
      <c r="H34" s="232">
        <v>1000</v>
      </c>
      <c r="I34" s="232"/>
      <c r="J34" s="232"/>
      <c r="K34" s="31"/>
      <c r="L34" s="31"/>
      <c r="M34" s="31"/>
    </row>
    <row r="35" spans="1:13" ht="15.75">
      <c r="A35" s="151" t="s">
        <v>41</v>
      </c>
      <c r="B35" s="141" t="s">
        <v>53</v>
      </c>
      <c r="C35" s="141"/>
      <c r="D35" s="141"/>
      <c r="E35" s="2">
        <v>652</v>
      </c>
      <c r="F35" s="2" t="s">
        <v>55</v>
      </c>
      <c r="G35" s="152">
        <v>435262</v>
      </c>
      <c r="H35" s="232">
        <v>44000</v>
      </c>
      <c r="I35" s="232"/>
      <c r="J35" s="232"/>
      <c r="K35" s="31"/>
      <c r="L35" s="31"/>
      <c r="M35" s="31"/>
    </row>
    <row r="36" spans="1:13" ht="15.75">
      <c r="A36" s="141"/>
      <c r="B36" s="141"/>
      <c r="C36" s="141"/>
      <c r="D36" s="141"/>
      <c r="E36" s="94"/>
      <c r="F36" s="143" t="s">
        <v>198</v>
      </c>
      <c r="G36" s="144"/>
      <c r="H36" s="161">
        <f>H37</f>
        <v>2328000</v>
      </c>
      <c r="I36" s="161">
        <f t="shared" ref="H36:J37" si="5">I37</f>
        <v>2147000</v>
      </c>
      <c r="J36" s="161">
        <f t="shared" si="5"/>
        <v>2097000</v>
      </c>
      <c r="K36" s="28"/>
      <c r="L36" s="28"/>
      <c r="M36" s="28"/>
    </row>
    <row r="37" spans="1:13" ht="15.75">
      <c r="A37" s="145"/>
      <c r="B37" s="145"/>
      <c r="C37" s="145"/>
      <c r="D37" s="145"/>
      <c r="E37" s="146">
        <v>6</v>
      </c>
      <c r="F37" s="147" t="s">
        <v>12</v>
      </c>
      <c r="G37" s="55" t="e">
        <f>G38+G50+G55+G65+G70</f>
        <v>#REF!</v>
      </c>
      <c r="H37" s="126">
        <f t="shared" si="5"/>
        <v>2328000</v>
      </c>
      <c r="I37" s="126">
        <f t="shared" si="5"/>
        <v>2147000</v>
      </c>
      <c r="J37" s="126">
        <f t="shared" si="5"/>
        <v>2097000</v>
      </c>
      <c r="K37" s="29"/>
      <c r="L37" s="29"/>
      <c r="M37" s="29"/>
    </row>
    <row r="38" spans="1:13" ht="15.75">
      <c r="A38" s="153"/>
      <c r="B38" s="148"/>
      <c r="C38" s="148"/>
      <c r="D38" s="148"/>
      <c r="E38" s="149">
        <v>65</v>
      </c>
      <c r="F38" s="150" t="s">
        <v>52</v>
      </c>
      <c r="G38" s="57" t="e">
        <f>G39+G40+#REF!</f>
        <v>#REF!</v>
      </c>
      <c r="H38" s="110">
        <f>H39+H40+H41</f>
        <v>2328000</v>
      </c>
      <c r="I38" s="110">
        <v>2147000</v>
      </c>
      <c r="J38" s="110">
        <v>2097000</v>
      </c>
      <c r="K38" s="30"/>
      <c r="L38" s="30"/>
      <c r="M38" s="30"/>
    </row>
    <row r="39" spans="1:13" ht="15.75">
      <c r="A39" s="151" t="s">
        <v>41</v>
      </c>
      <c r="B39" s="141" t="s">
        <v>53</v>
      </c>
      <c r="C39" s="141"/>
      <c r="D39" s="141"/>
      <c r="E39" s="2">
        <v>651</v>
      </c>
      <c r="F39" s="2" t="s">
        <v>54</v>
      </c>
      <c r="G39" s="152">
        <v>25000</v>
      </c>
      <c r="H39" s="232">
        <v>50000</v>
      </c>
      <c r="I39" s="232"/>
      <c r="J39" s="232"/>
      <c r="K39" s="31"/>
      <c r="L39" s="31"/>
      <c r="M39" s="31"/>
    </row>
    <row r="40" spans="1:13" ht="15.75">
      <c r="A40" s="151" t="s">
        <v>41</v>
      </c>
      <c r="B40" s="141" t="s">
        <v>53</v>
      </c>
      <c r="C40" s="141"/>
      <c r="D40" s="141"/>
      <c r="E40" s="2">
        <v>652</v>
      </c>
      <c r="F40" s="2" t="s">
        <v>55</v>
      </c>
      <c r="G40" s="152">
        <v>435262</v>
      </c>
      <c r="H40" s="232">
        <v>18000</v>
      </c>
      <c r="I40" s="232"/>
      <c r="J40" s="232"/>
      <c r="K40" s="31"/>
      <c r="L40" s="31"/>
      <c r="M40" s="31"/>
    </row>
    <row r="41" spans="1:13" ht="15.75">
      <c r="A41" s="151" t="s">
        <v>53</v>
      </c>
      <c r="B41" s="141"/>
      <c r="C41" s="141"/>
      <c r="D41" s="141"/>
      <c r="E41" s="2">
        <v>653</v>
      </c>
      <c r="F41" s="2" t="s">
        <v>56</v>
      </c>
      <c r="G41" s="152">
        <v>297000</v>
      </c>
      <c r="H41" s="232">
        <v>2260000</v>
      </c>
      <c r="I41" s="232"/>
      <c r="J41" s="232"/>
      <c r="K41" s="31"/>
      <c r="L41" s="31"/>
      <c r="M41" s="31"/>
    </row>
    <row r="42" spans="1:13" ht="15.75">
      <c r="A42" s="141"/>
      <c r="B42" s="141"/>
      <c r="C42" s="141"/>
      <c r="D42" s="141"/>
      <c r="E42" s="94"/>
      <c r="F42" s="143" t="s">
        <v>189</v>
      </c>
      <c r="G42" s="144"/>
      <c r="H42" s="161">
        <f t="shared" ref="H42:J43" si="6">H43</f>
        <v>5000</v>
      </c>
      <c r="I42" s="161">
        <f t="shared" si="6"/>
        <v>5000</v>
      </c>
      <c r="J42" s="161">
        <f t="shared" si="6"/>
        <v>5000</v>
      </c>
      <c r="K42" s="28"/>
      <c r="L42" s="28"/>
      <c r="M42" s="28"/>
    </row>
    <row r="43" spans="1:13" ht="15.75">
      <c r="A43" s="145"/>
      <c r="B43" s="145"/>
      <c r="C43" s="145"/>
      <c r="D43" s="145"/>
      <c r="E43" s="146">
        <v>6</v>
      </c>
      <c r="F43" s="147" t="s">
        <v>12</v>
      </c>
      <c r="G43" s="55" t="e">
        <f>G44+G56+G61+G74+G76</f>
        <v>#REF!</v>
      </c>
      <c r="H43" s="126">
        <f t="shared" si="6"/>
        <v>5000</v>
      </c>
      <c r="I43" s="126">
        <f t="shared" si="6"/>
        <v>5000</v>
      </c>
      <c r="J43" s="126">
        <f t="shared" si="6"/>
        <v>5000</v>
      </c>
      <c r="K43" s="29"/>
      <c r="L43" s="29"/>
      <c r="M43" s="29"/>
    </row>
    <row r="44" spans="1:13" ht="15.75">
      <c r="A44" s="153"/>
      <c r="B44" s="148"/>
      <c r="C44" s="148"/>
      <c r="D44" s="148"/>
      <c r="E44" s="149">
        <v>68</v>
      </c>
      <c r="F44" s="150" t="s">
        <v>266</v>
      </c>
      <c r="G44" s="57" t="e">
        <f>G46+G47+#REF!</f>
        <v>#REF!</v>
      </c>
      <c r="H44" s="110">
        <f>H45</f>
        <v>5000</v>
      </c>
      <c r="I44" s="110">
        <v>5000</v>
      </c>
      <c r="J44" s="110">
        <v>5000</v>
      </c>
      <c r="K44" s="30"/>
      <c r="L44" s="30"/>
      <c r="M44" s="30"/>
    </row>
    <row r="45" spans="1:13" ht="15.75">
      <c r="A45" s="153"/>
      <c r="B45" s="148"/>
      <c r="C45" s="148"/>
      <c r="D45" s="148"/>
      <c r="E45" s="175">
        <v>681</v>
      </c>
      <c r="F45" s="176" t="s">
        <v>267</v>
      </c>
      <c r="G45" s="174"/>
      <c r="H45" s="234">
        <v>5000</v>
      </c>
      <c r="I45" s="211"/>
      <c r="J45" s="211"/>
      <c r="K45" s="30"/>
      <c r="L45" s="30"/>
      <c r="M45" s="30"/>
    </row>
    <row r="46" spans="1:13" ht="15.75">
      <c r="A46" s="141"/>
      <c r="B46" s="141"/>
      <c r="C46" s="141"/>
      <c r="D46" s="141"/>
      <c r="E46" s="94"/>
      <c r="F46" s="143" t="s">
        <v>219</v>
      </c>
      <c r="G46" s="144"/>
      <c r="H46" s="161">
        <f>H47</f>
        <v>1070000</v>
      </c>
      <c r="I46" s="161">
        <f>I47</f>
        <v>380000</v>
      </c>
      <c r="J46" s="161">
        <f>J47</f>
        <v>380000</v>
      </c>
      <c r="K46" s="28"/>
      <c r="L46" s="28"/>
      <c r="M46" s="28"/>
    </row>
    <row r="47" spans="1:13" ht="15.75">
      <c r="A47" s="154"/>
      <c r="B47" s="145"/>
      <c r="C47" s="145"/>
      <c r="D47" s="145"/>
      <c r="E47" s="146">
        <v>7</v>
      </c>
      <c r="F47" s="147" t="s">
        <v>13</v>
      </c>
      <c r="G47" s="55" t="e">
        <f>#REF!+G48</f>
        <v>#REF!</v>
      </c>
      <c r="H47" s="126">
        <f>+H48</f>
        <v>1070000</v>
      </c>
      <c r="I47" s="126">
        <f>I48</f>
        <v>380000</v>
      </c>
      <c r="J47" s="126">
        <f>J48</f>
        <v>380000</v>
      </c>
      <c r="K47" s="29"/>
      <c r="L47" s="29"/>
      <c r="M47" s="29"/>
    </row>
    <row r="48" spans="1:13" ht="15.75">
      <c r="A48" s="153"/>
      <c r="B48" s="148"/>
      <c r="C48" s="148"/>
      <c r="D48" s="148"/>
      <c r="E48" s="149">
        <v>71</v>
      </c>
      <c r="F48" s="150" t="s">
        <v>224</v>
      </c>
      <c r="G48" s="57">
        <f>G49</f>
        <v>1500</v>
      </c>
      <c r="H48" s="110">
        <f>H49</f>
        <v>1070000</v>
      </c>
      <c r="I48" s="110">
        <v>380000</v>
      </c>
      <c r="J48" s="110">
        <v>380000</v>
      </c>
      <c r="K48" s="30"/>
      <c r="L48" s="30"/>
      <c r="M48" s="30"/>
    </row>
    <row r="49" spans="1:13" ht="16.5" thickBot="1">
      <c r="A49" s="151" t="s">
        <v>57</v>
      </c>
      <c r="B49" s="141"/>
      <c r="C49" s="141"/>
      <c r="D49" s="141"/>
      <c r="E49" s="2">
        <v>711</v>
      </c>
      <c r="F49" s="2" t="s">
        <v>224</v>
      </c>
      <c r="G49" s="152">
        <v>1500</v>
      </c>
      <c r="H49" s="232">
        <v>1070000</v>
      </c>
      <c r="I49" s="232"/>
      <c r="J49" s="232"/>
      <c r="K49" s="31"/>
      <c r="L49" s="31"/>
      <c r="M49" s="31"/>
    </row>
    <row r="50" spans="1:13" ht="16.5" thickTop="1">
      <c r="A50" s="346" t="s">
        <v>36</v>
      </c>
      <c r="B50" s="346"/>
      <c r="C50" s="346"/>
      <c r="D50" s="346"/>
      <c r="E50" s="135" t="s">
        <v>1</v>
      </c>
      <c r="F50" s="135" t="s">
        <v>37</v>
      </c>
      <c r="G50" s="137" t="s">
        <v>3</v>
      </c>
      <c r="H50" s="137" t="s">
        <v>3</v>
      </c>
      <c r="I50" s="137" t="s">
        <v>4</v>
      </c>
      <c r="J50" s="137" t="s">
        <v>4</v>
      </c>
      <c r="K50" s="32"/>
      <c r="L50" s="32"/>
      <c r="M50" s="32"/>
    </row>
    <row r="51" spans="1:13" ht="15.75">
      <c r="A51" s="47"/>
      <c r="B51" s="47"/>
      <c r="C51" s="47"/>
      <c r="D51" s="47"/>
      <c r="E51" s="47"/>
      <c r="F51" s="47"/>
      <c r="G51" s="52"/>
      <c r="H51" s="52"/>
      <c r="I51" s="52" t="s">
        <v>6</v>
      </c>
      <c r="J51" s="52" t="s">
        <v>6</v>
      </c>
      <c r="K51" s="33"/>
      <c r="L51" s="33"/>
      <c r="M51" s="33"/>
    </row>
    <row r="52" spans="1:13" ht="16.5" thickBot="1">
      <c r="A52" s="347" t="s">
        <v>38</v>
      </c>
      <c r="B52" s="347"/>
      <c r="C52" s="347"/>
      <c r="D52" s="347"/>
      <c r="E52" s="139" t="s">
        <v>7</v>
      </c>
      <c r="F52" s="139"/>
      <c r="G52" s="140" t="s">
        <v>8</v>
      </c>
      <c r="H52" s="140" t="s">
        <v>265</v>
      </c>
      <c r="I52" s="140" t="s">
        <v>283</v>
      </c>
      <c r="J52" s="140" t="s">
        <v>313</v>
      </c>
      <c r="K52" s="34"/>
      <c r="L52" s="34"/>
      <c r="M52" s="34"/>
    </row>
    <row r="53" spans="1:13" ht="25.5" customHeight="1" thickTop="1">
      <c r="A53" s="141"/>
      <c r="B53" s="141"/>
      <c r="C53" s="141"/>
      <c r="D53" s="141"/>
      <c r="E53" s="2"/>
      <c r="F53" s="5" t="s">
        <v>58</v>
      </c>
      <c r="G53" s="155" t="e">
        <f>G54+G80+#REF!+G109</f>
        <v>#REF!</v>
      </c>
      <c r="H53" s="236">
        <f>H54+H80+H108</f>
        <v>22643000</v>
      </c>
      <c r="I53" s="236">
        <f>I54+I80+I108</f>
        <v>11481000</v>
      </c>
      <c r="J53" s="236">
        <f>J54+J80+J108</f>
        <v>8178000</v>
      </c>
      <c r="K53" s="35"/>
      <c r="L53" s="35"/>
      <c r="M53" s="35"/>
    </row>
    <row r="54" spans="1:13" ht="15.75">
      <c r="A54" s="145"/>
      <c r="B54" s="145"/>
      <c r="C54" s="145"/>
      <c r="D54" s="145"/>
      <c r="E54" s="265">
        <v>3</v>
      </c>
      <c r="F54" s="266" t="s">
        <v>16</v>
      </c>
      <c r="G54" s="267" t="e">
        <f>G55+G59+G65+#REF!+G70+G73+G75</f>
        <v>#REF!</v>
      </c>
      <c r="H54" s="268">
        <f>H55+H59+H65+H70+H73+H75+H68</f>
        <v>5442000</v>
      </c>
      <c r="I54" s="268">
        <f>I55+I59+I65+I70+I73+I75+I68</f>
        <v>5309000</v>
      </c>
      <c r="J54" s="268">
        <f>J55+J59+J65+J70+J73+J75</f>
        <v>5314000</v>
      </c>
      <c r="K54" s="29"/>
      <c r="L54" s="29"/>
      <c r="M54" s="29"/>
    </row>
    <row r="55" spans="1:13" ht="15.75">
      <c r="A55" s="148"/>
      <c r="B55" s="148"/>
      <c r="C55" s="148"/>
      <c r="D55" s="148"/>
      <c r="E55" s="269">
        <v>31</v>
      </c>
      <c r="F55" s="270" t="s">
        <v>59</v>
      </c>
      <c r="G55" s="271">
        <f>G56+G57+G58</f>
        <v>2495080</v>
      </c>
      <c r="H55" s="272">
        <f>H56+H57+H58</f>
        <v>904000</v>
      </c>
      <c r="I55" s="272">
        <v>915000</v>
      </c>
      <c r="J55" s="272">
        <v>920000</v>
      </c>
      <c r="K55" s="36"/>
      <c r="L55" s="30"/>
      <c r="M55" s="36"/>
    </row>
    <row r="56" spans="1:13" ht="15.75">
      <c r="A56" s="141" t="s">
        <v>41</v>
      </c>
      <c r="B56" s="141" t="s">
        <v>53</v>
      </c>
      <c r="C56" s="141" t="s">
        <v>46</v>
      </c>
      <c r="D56" s="141"/>
      <c r="E56" s="2">
        <v>311</v>
      </c>
      <c r="F56" s="2" t="s">
        <v>60</v>
      </c>
      <c r="G56" s="152">
        <v>2151000</v>
      </c>
      <c r="H56" s="232">
        <v>769000</v>
      </c>
      <c r="I56" s="232"/>
      <c r="J56" s="232"/>
      <c r="K56" s="31"/>
      <c r="L56" s="28"/>
      <c r="M56" s="31"/>
    </row>
    <row r="57" spans="1:13" ht="15.75">
      <c r="A57" s="141" t="s">
        <v>41</v>
      </c>
      <c r="B57" s="141" t="s">
        <v>53</v>
      </c>
      <c r="C57" s="141" t="s">
        <v>46</v>
      </c>
      <c r="D57" s="141"/>
      <c r="E57" s="2">
        <v>312</v>
      </c>
      <c r="F57" s="2" t="s">
        <v>61</v>
      </c>
      <c r="G57" s="152">
        <v>13000</v>
      </c>
      <c r="H57" s="232">
        <v>16000</v>
      </c>
      <c r="I57" s="232"/>
      <c r="J57" s="232"/>
      <c r="K57" s="31"/>
      <c r="L57" s="28"/>
      <c r="M57" s="31"/>
    </row>
    <row r="58" spans="1:13" ht="15.75">
      <c r="A58" s="141" t="s">
        <v>41</v>
      </c>
      <c r="B58" s="141" t="s">
        <v>53</v>
      </c>
      <c r="C58" s="141" t="s">
        <v>46</v>
      </c>
      <c r="D58" s="141"/>
      <c r="E58" s="192">
        <v>313</v>
      </c>
      <c r="F58" s="192" t="s">
        <v>62</v>
      </c>
      <c r="G58" s="195">
        <v>331080</v>
      </c>
      <c r="H58" s="233">
        <v>119000</v>
      </c>
      <c r="I58" s="232"/>
      <c r="J58" s="232"/>
      <c r="K58" s="31"/>
      <c r="L58" s="28"/>
      <c r="M58" s="31"/>
    </row>
    <row r="59" spans="1:13" ht="15.75">
      <c r="A59" s="148"/>
      <c r="B59" s="148"/>
      <c r="C59" s="148"/>
      <c r="D59" s="148"/>
      <c r="E59" s="269">
        <v>32</v>
      </c>
      <c r="F59" s="270" t="s">
        <v>63</v>
      </c>
      <c r="G59" s="271">
        <f>G60+G61+G62+G64</f>
        <v>1374820</v>
      </c>
      <c r="H59" s="272">
        <v>1818000</v>
      </c>
      <c r="I59" s="272">
        <v>1723000</v>
      </c>
      <c r="J59" s="272">
        <v>1723000</v>
      </c>
      <c r="K59" s="30"/>
      <c r="L59" s="30"/>
      <c r="M59" s="30"/>
    </row>
    <row r="60" spans="1:13" ht="15.75">
      <c r="A60" s="141" t="s">
        <v>41</v>
      </c>
      <c r="B60" s="141"/>
      <c r="C60" s="141" t="s">
        <v>46</v>
      </c>
      <c r="D60" s="141"/>
      <c r="E60" s="2">
        <v>321</v>
      </c>
      <c r="F60" s="2" t="s">
        <v>64</v>
      </c>
      <c r="G60" s="152">
        <v>162300</v>
      </c>
      <c r="H60" s="232">
        <f>'POSEBNI_DIO '!L79+'POSEBNI_DIO '!L129</f>
        <v>41000</v>
      </c>
      <c r="I60" s="232"/>
      <c r="J60" s="232"/>
      <c r="K60" s="31"/>
      <c r="L60" s="28"/>
      <c r="M60" s="31"/>
    </row>
    <row r="61" spans="1:13" ht="15.75">
      <c r="A61" s="141" t="s">
        <v>41</v>
      </c>
      <c r="B61" s="141" t="s">
        <v>53</v>
      </c>
      <c r="C61" s="141" t="s">
        <v>46</v>
      </c>
      <c r="D61" s="141"/>
      <c r="E61" s="2">
        <v>322</v>
      </c>
      <c r="F61" s="2" t="s">
        <v>65</v>
      </c>
      <c r="G61" s="152">
        <v>388220</v>
      </c>
      <c r="H61" s="233">
        <v>266000</v>
      </c>
      <c r="I61" s="232"/>
      <c r="J61" s="232"/>
      <c r="K61" s="31"/>
      <c r="L61" s="28"/>
      <c r="M61" s="31"/>
    </row>
    <row r="62" spans="1:13" ht="15.75">
      <c r="A62" s="141" t="s">
        <v>41</v>
      </c>
      <c r="B62" s="141" t="s">
        <v>53</v>
      </c>
      <c r="C62" s="141" t="s">
        <v>46</v>
      </c>
      <c r="D62" s="141"/>
      <c r="E62" s="192">
        <v>323</v>
      </c>
      <c r="F62" s="192" t="s">
        <v>66</v>
      </c>
      <c r="G62" s="194">
        <v>613400</v>
      </c>
      <c r="H62" s="233">
        <v>1075000</v>
      </c>
      <c r="I62" s="232"/>
      <c r="J62" s="232"/>
      <c r="K62" s="31"/>
      <c r="L62" s="28"/>
      <c r="M62" s="31"/>
    </row>
    <row r="63" spans="1:13" ht="15.75">
      <c r="A63" s="141"/>
      <c r="B63" s="141"/>
      <c r="C63" s="141"/>
      <c r="D63" s="141"/>
      <c r="E63" s="192">
        <v>324</v>
      </c>
      <c r="F63" s="192" t="s">
        <v>277</v>
      </c>
      <c r="G63" s="194"/>
      <c r="H63" s="233">
        <v>0</v>
      </c>
      <c r="I63" s="232"/>
      <c r="J63" s="232"/>
      <c r="K63" s="31"/>
      <c r="L63" s="28"/>
      <c r="M63" s="31"/>
    </row>
    <row r="64" spans="1:13" ht="15.75">
      <c r="A64" s="141" t="s">
        <v>41</v>
      </c>
      <c r="B64" s="141" t="s">
        <v>53</v>
      </c>
      <c r="C64" s="141" t="s">
        <v>46</v>
      </c>
      <c r="D64" s="141"/>
      <c r="E64" s="2">
        <v>329</v>
      </c>
      <c r="F64" s="2" t="s">
        <v>67</v>
      </c>
      <c r="G64" s="152">
        <v>210900</v>
      </c>
      <c r="H64" s="233">
        <v>436000</v>
      </c>
      <c r="I64" s="232"/>
      <c r="J64" s="232"/>
      <c r="K64" s="31"/>
      <c r="L64" s="28"/>
      <c r="M64" s="31"/>
    </row>
    <row r="65" spans="1:13" ht="15.75">
      <c r="A65" s="148"/>
      <c r="B65" s="148"/>
      <c r="C65" s="148"/>
      <c r="D65" s="148"/>
      <c r="E65" s="269">
        <v>34</v>
      </c>
      <c r="F65" s="270" t="s">
        <v>68</v>
      </c>
      <c r="G65" s="271">
        <f>G67</f>
        <v>12700</v>
      </c>
      <c r="H65" s="272">
        <f>H67+H66</f>
        <v>46000</v>
      </c>
      <c r="I65" s="272">
        <f>'POSEBNI_DIO '!M173</f>
        <v>147000</v>
      </c>
      <c r="J65" s="272">
        <f>'POSEBNI_DIO '!N173</f>
        <v>147000</v>
      </c>
      <c r="K65" s="30"/>
      <c r="L65" s="30"/>
      <c r="M65" s="30"/>
    </row>
    <row r="66" spans="1:13" ht="15.75">
      <c r="A66" s="148"/>
      <c r="B66" s="148"/>
      <c r="C66" s="148"/>
      <c r="D66" s="148"/>
      <c r="E66" s="175">
        <v>342</v>
      </c>
      <c r="F66" s="176" t="s">
        <v>296</v>
      </c>
      <c r="G66" s="174"/>
      <c r="H66" s="234">
        <f>'POSEBNI_DIO '!L174</f>
        <v>0</v>
      </c>
      <c r="I66" s="211"/>
      <c r="J66" s="211"/>
      <c r="K66" s="30"/>
      <c r="L66" s="30"/>
      <c r="M66" s="30"/>
    </row>
    <row r="67" spans="1:13" ht="15.75">
      <c r="A67" s="141" t="s">
        <v>41</v>
      </c>
      <c r="B67" s="141"/>
      <c r="C67" s="141" t="s">
        <v>46</v>
      </c>
      <c r="D67" s="141"/>
      <c r="E67" s="2">
        <v>343</v>
      </c>
      <c r="F67" s="2" t="s">
        <v>69</v>
      </c>
      <c r="G67" s="152">
        <v>12700</v>
      </c>
      <c r="H67" s="232">
        <f>'POSEBNI_DIO '!L175</f>
        <v>46000</v>
      </c>
      <c r="I67" s="162"/>
      <c r="J67" s="162"/>
      <c r="K67" s="31"/>
      <c r="L67" s="28"/>
      <c r="M67" s="31"/>
    </row>
    <row r="68" spans="1:13" s="309" customFormat="1" ht="15.75">
      <c r="A68" s="304"/>
      <c r="B68" s="304"/>
      <c r="C68" s="304"/>
      <c r="D68" s="304"/>
      <c r="E68" s="305">
        <v>35</v>
      </c>
      <c r="F68" s="305" t="s">
        <v>327</v>
      </c>
      <c r="G68" s="306"/>
      <c r="H68" s="310">
        <v>40000</v>
      </c>
      <c r="I68" s="307"/>
      <c r="J68" s="307"/>
      <c r="K68" s="308"/>
      <c r="L68" s="308"/>
      <c r="M68" s="308"/>
    </row>
    <row r="69" spans="1:13" ht="15.75">
      <c r="A69" s="141"/>
      <c r="B69" s="141"/>
      <c r="C69" s="141"/>
      <c r="D69" s="141"/>
      <c r="E69" s="2">
        <v>352</v>
      </c>
      <c r="F69" s="2" t="s">
        <v>326</v>
      </c>
      <c r="G69" s="152"/>
      <c r="H69" s="232">
        <v>40000</v>
      </c>
      <c r="I69" s="162"/>
      <c r="J69" s="162"/>
      <c r="K69" s="31"/>
      <c r="L69" s="28"/>
      <c r="M69" s="31"/>
    </row>
    <row r="70" spans="1:13" ht="15.75">
      <c r="A70" s="148"/>
      <c r="B70" s="148"/>
      <c r="C70" s="148"/>
      <c r="D70" s="148"/>
      <c r="E70" s="269">
        <v>36</v>
      </c>
      <c r="F70" s="270" t="s">
        <v>70</v>
      </c>
      <c r="G70" s="271">
        <f>G71</f>
        <v>5000</v>
      </c>
      <c r="H70" s="272">
        <f>H71+H72</f>
        <v>834000</v>
      </c>
      <c r="I70" s="272">
        <f>'POSEBNI_DIO '!M265+'POSEBNI_DIO '!M281+'POSEBNI_DIO '!M439</f>
        <v>1174000</v>
      </c>
      <c r="J70" s="272">
        <f>'POSEBNI_DIO '!N265+'POSEBNI_DIO '!N281+'POSEBNI_DIO '!N439</f>
        <v>1174000</v>
      </c>
      <c r="K70" s="30"/>
      <c r="L70" s="30"/>
      <c r="M70" s="30"/>
    </row>
    <row r="71" spans="1:13" ht="15.75">
      <c r="A71" s="141" t="s">
        <v>41</v>
      </c>
      <c r="B71" s="141"/>
      <c r="C71" s="141"/>
      <c r="D71" s="141"/>
      <c r="E71" s="2">
        <v>363</v>
      </c>
      <c r="F71" s="2" t="s">
        <v>71</v>
      </c>
      <c r="G71" s="152">
        <v>5000</v>
      </c>
      <c r="H71" s="233">
        <f>'POSEBNI_DIO '!L282+'POSEBNI_DIO '!L440</f>
        <v>24000</v>
      </c>
      <c r="I71" s="232"/>
      <c r="J71" s="232"/>
      <c r="K71" s="31"/>
      <c r="L71" s="28"/>
      <c r="M71" s="31"/>
    </row>
    <row r="72" spans="1:13" ht="15.75">
      <c r="A72" s="141"/>
      <c r="B72" s="141"/>
      <c r="C72" s="141"/>
      <c r="D72" s="141"/>
      <c r="E72" s="2">
        <v>366</v>
      </c>
      <c r="F72" s="2" t="s">
        <v>182</v>
      </c>
      <c r="G72" s="152"/>
      <c r="H72" s="232">
        <f>'POSEBNI_DIO '!L266+'POSEBNI_DIO '!L283+'POSEBNI_DIO '!L86</f>
        <v>810000</v>
      </c>
      <c r="I72" s="232"/>
      <c r="J72" s="232"/>
      <c r="K72" s="31"/>
      <c r="L72" s="28"/>
      <c r="M72" s="31"/>
    </row>
    <row r="73" spans="1:13" ht="15.75">
      <c r="A73" s="148"/>
      <c r="B73" s="148"/>
      <c r="C73" s="148"/>
      <c r="D73" s="148"/>
      <c r="E73" s="269">
        <v>37</v>
      </c>
      <c r="F73" s="270" t="s">
        <v>72</v>
      </c>
      <c r="G73" s="271">
        <f>G74</f>
        <v>116000</v>
      </c>
      <c r="H73" s="272">
        <f>H74</f>
        <v>813000</v>
      </c>
      <c r="I73" s="272">
        <v>663000</v>
      </c>
      <c r="J73" s="272">
        <v>663000</v>
      </c>
      <c r="K73" s="30"/>
      <c r="L73" s="30"/>
      <c r="M73" s="30"/>
    </row>
    <row r="74" spans="1:13" ht="15.75">
      <c r="A74" s="141" t="s">
        <v>41</v>
      </c>
      <c r="B74" s="141"/>
      <c r="C74" s="141" t="s">
        <v>46</v>
      </c>
      <c r="D74" s="141"/>
      <c r="E74" s="2">
        <v>372</v>
      </c>
      <c r="F74" s="2" t="s">
        <v>73</v>
      </c>
      <c r="G74" s="152">
        <v>116000</v>
      </c>
      <c r="H74" s="232">
        <f>'POSEBNI_DIO '!L182+'POSEBNI_DIO '!L192+'POSEBNI_DIO '!L269+'POSEBNI_DIO '!L315+'POSEBNI_DIO '!L320</f>
        <v>813000</v>
      </c>
      <c r="I74" s="232"/>
      <c r="J74" s="232"/>
      <c r="K74" s="31"/>
      <c r="L74" s="28"/>
      <c r="M74" s="31"/>
    </row>
    <row r="75" spans="1:13" ht="15.75">
      <c r="A75" s="148"/>
      <c r="B75" s="148"/>
      <c r="C75" s="148"/>
      <c r="D75" s="148"/>
      <c r="E75" s="269">
        <v>38</v>
      </c>
      <c r="F75" s="270" t="s">
        <v>74</v>
      </c>
      <c r="G75" s="271">
        <f>G76</f>
        <v>231500</v>
      </c>
      <c r="H75" s="272">
        <f>H76+H78+H77</f>
        <v>987000</v>
      </c>
      <c r="I75" s="272">
        <f>'POSEBNI_DIO '!M113+'POSEBNI_DIO '!M325+'POSEBNI_DIO '!M359+'POSEBNI_DIO '!M373+'POSEBNI_DIO '!M382+'POSEBNI_DIO '!M389+'POSEBNI_DIO '!M396+'POSEBNI_DIO '!M401</f>
        <v>687000</v>
      </c>
      <c r="J75" s="272">
        <f>'POSEBNI_DIO '!N113+'POSEBNI_DIO '!N325+'POSEBNI_DIO '!N359+'POSEBNI_DIO '!N373+'POSEBNI_DIO '!N382+'POSEBNI_DIO '!N389+'POSEBNI_DIO '!N396+'POSEBNI_DIO '!N401</f>
        <v>687000</v>
      </c>
      <c r="K75" s="30"/>
      <c r="L75" s="30"/>
      <c r="M75" s="30"/>
    </row>
    <row r="76" spans="1:13" ht="15.75">
      <c r="A76" s="141" t="s">
        <v>41</v>
      </c>
      <c r="B76" s="141"/>
      <c r="C76" s="141" t="s">
        <v>46</v>
      </c>
      <c r="D76" s="141"/>
      <c r="E76" s="2">
        <v>381</v>
      </c>
      <c r="F76" s="2" t="s">
        <v>279</v>
      </c>
      <c r="G76" s="152">
        <v>231500</v>
      </c>
      <c r="H76" s="233">
        <f>+'POSEBNI_DIO '!L114+'POSEBNI_DIO '!L326+'POSEBNI_DIO '!L374+'POSEBNI_DIO '!L383+'POSEBNI_DIO '!L390+'POSEBNI_DIO '!L397+'POSEBNI_DIO '!L402+'POSEBNI_DIO '!L360</f>
        <v>687000</v>
      </c>
      <c r="I76" s="232"/>
      <c r="J76" s="232"/>
      <c r="K76" s="31"/>
      <c r="L76" s="28"/>
      <c r="M76" s="31"/>
    </row>
    <row r="77" spans="1:13" ht="15.75">
      <c r="A77" s="141"/>
      <c r="B77" s="141"/>
      <c r="C77" s="141"/>
      <c r="D77" s="141"/>
      <c r="E77" s="2">
        <v>382</v>
      </c>
      <c r="F77" s="2" t="s">
        <v>303</v>
      </c>
      <c r="G77" s="152"/>
      <c r="H77" s="233">
        <f>'POSEBNI_DIO '!L375</f>
        <v>80000</v>
      </c>
      <c r="I77" s="232"/>
      <c r="J77" s="232"/>
      <c r="K77" s="31"/>
      <c r="L77" s="28"/>
      <c r="M77" s="31"/>
    </row>
    <row r="78" spans="1:13" ht="15.75">
      <c r="A78" s="141"/>
      <c r="B78" s="141"/>
      <c r="C78" s="141"/>
      <c r="D78" s="141"/>
      <c r="E78" s="2">
        <v>386</v>
      </c>
      <c r="F78" s="2" t="s">
        <v>243</v>
      </c>
      <c r="G78" s="152"/>
      <c r="H78" s="232">
        <f>'POSEBNI_DIO '!L88</f>
        <v>220000</v>
      </c>
      <c r="I78" s="232"/>
      <c r="J78" s="232"/>
      <c r="K78" s="31"/>
      <c r="L78" s="28"/>
      <c r="M78" s="31"/>
    </row>
    <row r="79" spans="1:13" ht="15.75">
      <c r="A79" s="141"/>
      <c r="B79" s="141"/>
      <c r="C79" s="141"/>
      <c r="D79" s="141"/>
      <c r="E79" s="2"/>
      <c r="F79" s="2"/>
      <c r="G79" s="152"/>
      <c r="H79" s="162"/>
      <c r="I79" s="162"/>
      <c r="J79" s="162"/>
      <c r="K79" s="31"/>
      <c r="L79" s="28"/>
      <c r="M79" s="31"/>
    </row>
    <row r="80" spans="1:13" ht="15.75">
      <c r="A80" s="145"/>
      <c r="B80" s="145"/>
      <c r="C80" s="145"/>
      <c r="D80" s="145"/>
      <c r="E80" s="265">
        <v>4</v>
      </c>
      <c r="F80" s="266" t="s">
        <v>17</v>
      </c>
      <c r="G80" s="267" t="e">
        <f>G81+G85+G89</f>
        <v>#REF!</v>
      </c>
      <c r="H80" s="268">
        <f>H81+H85+H89</f>
        <v>17051000</v>
      </c>
      <c r="I80" s="268">
        <f>I81+I85+I89</f>
        <v>5325000</v>
      </c>
      <c r="J80" s="268">
        <f>J81+J85+J89</f>
        <v>1775000</v>
      </c>
      <c r="K80" s="29"/>
      <c r="L80" s="29"/>
      <c r="M80" s="29"/>
    </row>
    <row r="81" spans="1:13" ht="15.75">
      <c r="A81" s="148"/>
      <c r="B81" s="148"/>
      <c r="C81" s="148"/>
      <c r="D81" s="148"/>
      <c r="E81" s="269">
        <v>41</v>
      </c>
      <c r="F81" s="270" t="s">
        <v>76</v>
      </c>
      <c r="G81" s="271" t="e">
        <f>G82+#REF!</f>
        <v>#REF!</v>
      </c>
      <c r="H81" s="272">
        <f>H82+H83</f>
        <v>20000</v>
      </c>
      <c r="I81" s="272">
        <f>'POSEBNI_DIO '!M197+'POSEBNI_DIO '!M250</f>
        <v>10000</v>
      </c>
      <c r="J81" s="272">
        <f>'POSEBNI_DIO '!N197+'POSEBNI_DIO '!N250</f>
        <v>10000</v>
      </c>
      <c r="K81" s="30"/>
      <c r="L81" s="30"/>
      <c r="M81" s="30"/>
    </row>
    <row r="82" spans="1:13" ht="15.75">
      <c r="A82" s="141" t="s">
        <v>41</v>
      </c>
      <c r="B82" s="141"/>
      <c r="C82" s="141" t="s">
        <v>46</v>
      </c>
      <c r="D82" s="141"/>
      <c r="E82" s="2">
        <v>411</v>
      </c>
      <c r="F82" s="2" t="s">
        <v>77</v>
      </c>
      <c r="G82" s="152">
        <v>80000</v>
      </c>
      <c r="H82" s="232">
        <f>'POSEBNI_DIO '!L198</f>
        <v>20000</v>
      </c>
      <c r="I82" s="232"/>
      <c r="J82" s="232"/>
      <c r="K82" s="31"/>
      <c r="L82" s="31"/>
      <c r="M82" s="31"/>
    </row>
    <row r="83" spans="1:13" ht="15.75">
      <c r="A83" s="141"/>
      <c r="B83" s="141"/>
      <c r="C83" s="141"/>
      <c r="D83" s="141"/>
      <c r="E83" s="2">
        <v>412</v>
      </c>
      <c r="F83" s="2" t="s">
        <v>249</v>
      </c>
      <c r="G83" s="152"/>
      <c r="H83" s="232">
        <v>0</v>
      </c>
      <c r="I83" s="232"/>
      <c r="J83" s="232"/>
      <c r="K83" s="31"/>
      <c r="L83" s="31"/>
      <c r="M83" s="31"/>
    </row>
    <row r="84" spans="1:13" ht="15.75">
      <c r="A84" s="141"/>
      <c r="B84" s="141"/>
      <c r="C84" s="141"/>
      <c r="D84" s="141"/>
      <c r="E84" s="2"/>
      <c r="F84" s="2"/>
      <c r="G84" s="152"/>
      <c r="H84" s="162"/>
      <c r="I84" s="162"/>
      <c r="J84" s="162"/>
      <c r="K84" s="31"/>
      <c r="L84" s="31"/>
      <c r="M84" s="31"/>
    </row>
    <row r="85" spans="1:13" ht="15.75">
      <c r="A85" s="148"/>
      <c r="B85" s="148"/>
      <c r="C85" s="148"/>
      <c r="D85" s="148"/>
      <c r="E85" s="269">
        <v>42</v>
      </c>
      <c r="F85" s="270" t="s">
        <v>76</v>
      </c>
      <c r="G85" s="271">
        <f>G86+G87</f>
        <v>1044645</v>
      </c>
      <c r="H85" s="272">
        <f>H86+H87+H88</f>
        <v>16756000</v>
      </c>
      <c r="I85" s="272">
        <v>5165000</v>
      </c>
      <c r="J85" s="272">
        <v>1565000</v>
      </c>
      <c r="K85" s="30"/>
      <c r="L85" s="30"/>
      <c r="M85" s="30"/>
    </row>
    <row r="86" spans="1:13" ht="15.75">
      <c r="A86" s="141" t="s">
        <v>41</v>
      </c>
      <c r="B86" s="141" t="s">
        <v>50</v>
      </c>
      <c r="C86" s="141" t="s">
        <v>46</v>
      </c>
      <c r="D86" s="141" t="s">
        <v>57</v>
      </c>
      <c r="E86" s="2">
        <v>421</v>
      </c>
      <c r="F86" s="2" t="s">
        <v>78</v>
      </c>
      <c r="G86" s="152">
        <v>1034945</v>
      </c>
      <c r="H86" s="233">
        <v>16075000</v>
      </c>
      <c r="I86" s="232"/>
      <c r="J86" s="232"/>
      <c r="K86" s="31"/>
      <c r="L86" s="31"/>
      <c r="M86" s="31"/>
    </row>
    <row r="87" spans="1:13" ht="15.75">
      <c r="A87" s="141"/>
      <c r="B87" s="141"/>
      <c r="C87" s="141" t="s">
        <v>46</v>
      </c>
      <c r="D87" s="141"/>
      <c r="E87" s="2">
        <v>422</v>
      </c>
      <c r="F87" s="2" t="s">
        <v>79</v>
      </c>
      <c r="G87" s="152">
        <v>9700</v>
      </c>
      <c r="H87" s="233">
        <v>581000</v>
      </c>
      <c r="I87" s="232"/>
      <c r="J87" s="232"/>
      <c r="K87" s="31"/>
      <c r="L87" s="31"/>
      <c r="M87" s="31"/>
    </row>
    <row r="88" spans="1:13" ht="15.75">
      <c r="A88" s="141"/>
      <c r="B88" s="141"/>
      <c r="C88" s="141"/>
      <c r="D88" s="141"/>
      <c r="E88" s="2">
        <v>426</v>
      </c>
      <c r="F88" s="2" t="s">
        <v>225</v>
      </c>
      <c r="G88" s="152"/>
      <c r="H88" s="232">
        <f>'POSEBNI_DIO '!L253</f>
        <v>100000</v>
      </c>
      <c r="I88" s="232"/>
      <c r="J88" s="232"/>
      <c r="K88" s="31"/>
      <c r="L88" s="31"/>
      <c r="M88" s="31"/>
    </row>
    <row r="89" spans="1:13" ht="15.75">
      <c r="A89" s="148"/>
      <c r="B89" s="148"/>
      <c r="C89" s="148"/>
      <c r="D89" s="148"/>
      <c r="E89" s="269">
        <v>45</v>
      </c>
      <c r="F89" s="270" t="s">
        <v>80</v>
      </c>
      <c r="G89" s="271">
        <f>G90</f>
        <v>20000</v>
      </c>
      <c r="H89" s="272">
        <f>H90</f>
        <v>275000</v>
      </c>
      <c r="I89" s="272">
        <f>'POSEBNI_DIO '!M210</f>
        <v>150000</v>
      </c>
      <c r="J89" s="272">
        <f>'POSEBNI_DIO '!N210</f>
        <v>200000</v>
      </c>
      <c r="K89" s="30"/>
      <c r="L89" s="30"/>
      <c r="M89" s="30"/>
    </row>
    <row r="90" spans="1:13" ht="15.75">
      <c r="A90" s="141" t="s">
        <v>41</v>
      </c>
      <c r="B90" s="141"/>
      <c r="C90" s="141" t="s">
        <v>46</v>
      </c>
      <c r="D90" s="141"/>
      <c r="E90" s="2">
        <v>451</v>
      </c>
      <c r="F90" s="2" t="s">
        <v>81</v>
      </c>
      <c r="G90" s="152">
        <v>20000</v>
      </c>
      <c r="H90" s="232">
        <v>275000</v>
      </c>
      <c r="I90" s="232"/>
      <c r="J90" s="232"/>
      <c r="K90" s="31"/>
      <c r="L90" s="31"/>
      <c r="M90" s="31"/>
    </row>
    <row r="91" spans="1:13" ht="15.75">
      <c r="A91" s="141"/>
      <c r="B91" s="141"/>
      <c r="C91" s="141"/>
      <c r="D91" s="141"/>
      <c r="E91" s="2"/>
      <c r="F91" s="2"/>
      <c r="G91" s="152"/>
      <c r="H91" s="162"/>
      <c r="I91" s="162"/>
      <c r="J91" s="162"/>
      <c r="K91" s="31"/>
      <c r="L91" s="31"/>
      <c r="M91" s="31"/>
    </row>
    <row r="92" spans="1:13" ht="15.75">
      <c r="A92" s="141"/>
      <c r="B92" s="141"/>
      <c r="C92" s="141"/>
      <c r="D92" s="141"/>
      <c r="E92" s="2"/>
      <c r="F92" s="2"/>
      <c r="G92" s="152"/>
      <c r="H92" s="152"/>
      <c r="I92" s="152"/>
      <c r="J92" s="152"/>
      <c r="K92" s="31"/>
      <c r="L92" s="31"/>
      <c r="M92" s="31"/>
    </row>
    <row r="93" spans="1:13" ht="16.5" thickBot="1">
      <c r="A93" s="348" t="s">
        <v>82</v>
      </c>
      <c r="B93" s="348"/>
      <c r="C93" s="348"/>
      <c r="D93" s="348"/>
      <c r="E93" s="348"/>
      <c r="F93" s="348"/>
      <c r="G93" s="2"/>
      <c r="H93" s="2"/>
      <c r="I93" s="2"/>
      <c r="J93" s="2"/>
    </row>
    <row r="94" spans="1:13" ht="17.25" thickTop="1" thickBot="1">
      <c r="A94" s="157"/>
      <c r="B94" s="157"/>
      <c r="C94" s="157"/>
      <c r="D94" s="157"/>
      <c r="E94" s="157"/>
      <c r="F94" s="157"/>
      <c r="G94" s="2"/>
      <c r="H94" s="2"/>
      <c r="I94" s="2"/>
      <c r="J94" s="2"/>
    </row>
    <row r="95" spans="1:13" ht="16.5" thickTop="1">
      <c r="A95" s="346" t="s">
        <v>36</v>
      </c>
      <c r="B95" s="346"/>
      <c r="C95" s="346"/>
      <c r="D95" s="346"/>
      <c r="E95" s="135" t="s">
        <v>1</v>
      </c>
      <c r="F95" s="136" t="s">
        <v>37</v>
      </c>
      <c r="G95" s="137" t="s">
        <v>3</v>
      </c>
      <c r="H95" s="137" t="s">
        <v>3</v>
      </c>
      <c r="I95" s="137" t="s">
        <v>4</v>
      </c>
      <c r="J95" s="137" t="s">
        <v>4</v>
      </c>
      <c r="K95" s="8"/>
      <c r="L95" s="8"/>
      <c r="M95" s="8"/>
    </row>
    <row r="96" spans="1:13" ht="15.75">
      <c r="A96" s="47"/>
      <c r="B96" s="47"/>
      <c r="C96" s="47"/>
      <c r="D96" s="47"/>
      <c r="E96" s="47"/>
      <c r="F96" s="138"/>
      <c r="G96" s="52"/>
      <c r="H96" s="52"/>
      <c r="I96" s="52" t="s">
        <v>6</v>
      </c>
      <c r="J96" s="52" t="s">
        <v>6</v>
      </c>
      <c r="K96" s="10"/>
      <c r="L96" s="10"/>
      <c r="M96" s="10"/>
    </row>
    <row r="97" spans="1:13" ht="16.5" thickBot="1">
      <c r="A97" s="347" t="s">
        <v>38</v>
      </c>
      <c r="B97" s="347"/>
      <c r="C97" s="347"/>
      <c r="D97" s="347"/>
      <c r="E97" s="139" t="s">
        <v>7</v>
      </c>
      <c r="F97" s="139"/>
      <c r="G97" s="140" t="s">
        <v>8</v>
      </c>
      <c r="H97" s="140" t="s">
        <v>265</v>
      </c>
      <c r="I97" s="140" t="s">
        <v>283</v>
      </c>
      <c r="J97" s="140" t="s">
        <v>313</v>
      </c>
      <c r="K97" s="14"/>
      <c r="L97" s="14"/>
      <c r="M97" s="14"/>
    </row>
    <row r="98" spans="1:13" ht="16.5" thickTop="1">
      <c r="A98" s="141"/>
      <c r="B98" s="141"/>
      <c r="C98" s="141"/>
      <c r="D98" s="141"/>
      <c r="E98" s="2"/>
      <c r="F98" s="5" t="s">
        <v>83</v>
      </c>
      <c r="G98" s="142">
        <f>G100</f>
        <v>5000</v>
      </c>
      <c r="H98" s="231">
        <f>H100</f>
        <v>13070000</v>
      </c>
      <c r="I98" s="231">
        <v>70000</v>
      </c>
      <c r="J98" s="231">
        <f>J100</f>
        <v>70000</v>
      </c>
      <c r="K98" s="28"/>
      <c r="L98" s="28"/>
      <c r="M98" s="28"/>
    </row>
    <row r="99" spans="1:13" s="27" customFormat="1" ht="15.75">
      <c r="A99" s="156"/>
      <c r="B99" s="156"/>
      <c r="C99" s="156"/>
      <c r="D99" s="156"/>
      <c r="E99" s="143"/>
      <c r="F99" s="143" t="s">
        <v>222</v>
      </c>
      <c r="G99" s="144"/>
      <c r="H99" s="161">
        <f t="shared" ref="H99:J100" si="7">H100</f>
        <v>13070000</v>
      </c>
      <c r="I99" s="161">
        <f t="shared" si="7"/>
        <v>70000</v>
      </c>
      <c r="J99" s="161">
        <f t="shared" si="7"/>
        <v>70000</v>
      </c>
      <c r="K99" s="28"/>
      <c r="L99" s="28"/>
      <c r="M99" s="28"/>
    </row>
    <row r="100" spans="1:13" ht="15.75">
      <c r="A100" s="145"/>
      <c r="B100" s="145"/>
      <c r="C100" s="145"/>
      <c r="D100" s="145"/>
      <c r="E100" s="146">
        <v>8</v>
      </c>
      <c r="F100" s="147" t="s">
        <v>84</v>
      </c>
      <c r="G100" s="55">
        <f>G101</f>
        <v>5000</v>
      </c>
      <c r="H100" s="126">
        <f>H101+H103</f>
        <v>13070000</v>
      </c>
      <c r="I100" s="126">
        <f>I101+I103</f>
        <v>70000</v>
      </c>
      <c r="J100" s="126">
        <f t="shared" si="7"/>
        <v>70000</v>
      </c>
      <c r="K100" s="29"/>
      <c r="L100" s="29"/>
      <c r="M100" s="29"/>
    </row>
    <row r="101" spans="1:13" ht="15.75">
      <c r="A101" s="148"/>
      <c r="B101" s="148"/>
      <c r="C101" s="148"/>
      <c r="D101" s="148"/>
      <c r="E101" s="149">
        <v>81</v>
      </c>
      <c r="F101" s="150" t="s">
        <v>85</v>
      </c>
      <c r="G101" s="57">
        <f>G102</f>
        <v>5000</v>
      </c>
      <c r="H101" s="110">
        <f>H102</f>
        <v>70000</v>
      </c>
      <c r="I101" s="110">
        <v>70000</v>
      </c>
      <c r="J101" s="110">
        <v>70000</v>
      </c>
      <c r="K101" s="30"/>
      <c r="L101" s="30"/>
      <c r="M101" s="30"/>
    </row>
    <row r="102" spans="1:13" ht="15.75">
      <c r="A102" s="151" t="s">
        <v>41</v>
      </c>
      <c r="B102" s="141"/>
      <c r="C102" s="141"/>
      <c r="D102" s="141"/>
      <c r="E102" s="2">
        <v>812</v>
      </c>
      <c r="F102" s="74" t="s">
        <v>86</v>
      </c>
      <c r="G102" s="152">
        <v>5000</v>
      </c>
      <c r="H102" s="232">
        <v>70000</v>
      </c>
      <c r="I102" s="232"/>
      <c r="J102" s="232"/>
      <c r="K102" s="31"/>
      <c r="L102" s="31"/>
      <c r="M102" s="31"/>
    </row>
    <row r="103" spans="1:13" ht="15.75">
      <c r="A103" s="151"/>
      <c r="B103" s="141"/>
      <c r="C103" s="141"/>
      <c r="D103" s="141"/>
      <c r="E103" s="199">
        <v>84</v>
      </c>
      <c r="F103" s="200" t="s">
        <v>23</v>
      </c>
      <c r="G103" s="201"/>
      <c r="H103" s="201">
        <f>H104</f>
        <v>13000000</v>
      </c>
      <c r="I103" s="201">
        <v>0</v>
      </c>
      <c r="J103" s="201">
        <v>0</v>
      </c>
      <c r="K103" s="31"/>
      <c r="L103" s="31"/>
      <c r="M103" s="31"/>
    </row>
    <row r="104" spans="1:13" ht="16.5" thickBot="1">
      <c r="A104" s="151"/>
      <c r="B104" s="141"/>
      <c r="C104" s="141"/>
      <c r="D104" s="141"/>
      <c r="E104" s="2">
        <v>842</v>
      </c>
      <c r="F104" s="198" t="s">
        <v>284</v>
      </c>
      <c r="G104" s="152"/>
      <c r="H104" s="235">
        <v>13000000</v>
      </c>
      <c r="I104" s="152"/>
      <c r="J104" s="152"/>
      <c r="K104" s="31"/>
      <c r="L104" s="31"/>
      <c r="M104" s="31"/>
    </row>
    <row r="105" spans="1:13" ht="16.5" thickTop="1">
      <c r="A105" s="346" t="s">
        <v>36</v>
      </c>
      <c r="B105" s="346"/>
      <c r="C105" s="346"/>
      <c r="D105" s="346"/>
      <c r="E105" s="135" t="s">
        <v>1</v>
      </c>
      <c r="F105" s="136" t="s">
        <v>37</v>
      </c>
      <c r="G105" s="137" t="s">
        <v>3</v>
      </c>
      <c r="H105" s="137" t="s">
        <v>3</v>
      </c>
      <c r="I105" s="137" t="s">
        <v>4</v>
      </c>
      <c r="J105" s="137" t="s">
        <v>4</v>
      </c>
      <c r="K105" s="8"/>
      <c r="L105" s="8"/>
      <c r="M105" s="8"/>
    </row>
    <row r="106" spans="1:13" ht="15.75">
      <c r="A106" s="47"/>
      <c r="B106" s="47"/>
      <c r="C106" s="47"/>
      <c r="D106" s="47"/>
      <c r="E106" s="47"/>
      <c r="F106" s="138"/>
      <c r="G106" s="52"/>
      <c r="H106" s="52"/>
      <c r="I106" s="52" t="s">
        <v>6</v>
      </c>
      <c r="J106" s="52" t="s">
        <v>6</v>
      </c>
      <c r="K106" s="10"/>
      <c r="L106" s="10"/>
      <c r="M106" s="10"/>
    </row>
    <row r="107" spans="1:13" ht="16.5" thickBot="1">
      <c r="A107" s="347" t="s">
        <v>38</v>
      </c>
      <c r="B107" s="347"/>
      <c r="C107" s="347"/>
      <c r="D107" s="347"/>
      <c r="E107" s="139" t="s">
        <v>7</v>
      </c>
      <c r="F107" s="139"/>
      <c r="G107" s="140" t="s">
        <v>8</v>
      </c>
      <c r="H107" s="140" t="s">
        <v>265</v>
      </c>
      <c r="I107" s="140" t="s">
        <v>283</v>
      </c>
      <c r="J107" s="140" t="s">
        <v>313</v>
      </c>
      <c r="K107" s="14"/>
      <c r="L107" s="14"/>
      <c r="M107" s="14"/>
    </row>
    <row r="108" spans="1:13" ht="16.5" thickTop="1">
      <c r="A108" s="141"/>
      <c r="B108" s="141"/>
      <c r="C108" s="141"/>
      <c r="D108" s="141"/>
      <c r="E108" s="2"/>
      <c r="F108" s="5" t="s">
        <v>87</v>
      </c>
      <c r="G108" s="142">
        <v>180000</v>
      </c>
      <c r="H108" s="231">
        <f>H109</f>
        <v>150000</v>
      </c>
      <c r="I108" s="231">
        <f>I109</f>
        <v>847000</v>
      </c>
      <c r="J108" s="231">
        <f>J109</f>
        <v>1089000</v>
      </c>
      <c r="K108" s="28"/>
      <c r="L108" s="28"/>
      <c r="M108" s="28"/>
    </row>
    <row r="109" spans="1:13" ht="15.75">
      <c r="A109" s="145"/>
      <c r="B109" s="145"/>
      <c r="C109" s="145"/>
      <c r="D109" s="145"/>
      <c r="E109" s="146">
        <v>5</v>
      </c>
      <c r="F109" s="147" t="s">
        <v>88</v>
      </c>
      <c r="G109" s="55">
        <v>180000</v>
      </c>
      <c r="H109" s="126">
        <f>H110+H112+H114</f>
        <v>150000</v>
      </c>
      <c r="I109" s="126">
        <f>I110+I112+I114</f>
        <v>847000</v>
      </c>
      <c r="J109" s="126">
        <f>J110+J112+J114</f>
        <v>1089000</v>
      </c>
      <c r="K109" s="29"/>
      <c r="L109" s="29"/>
      <c r="M109" s="29"/>
    </row>
    <row r="110" spans="1:13" ht="15.75">
      <c r="A110" s="148"/>
      <c r="B110" s="148"/>
      <c r="C110" s="148"/>
      <c r="D110" s="148"/>
      <c r="E110" s="149">
        <v>51</v>
      </c>
      <c r="F110" s="150" t="s">
        <v>89</v>
      </c>
      <c r="G110" s="57">
        <v>180000</v>
      </c>
      <c r="H110" s="110">
        <f>H111</f>
        <v>150000</v>
      </c>
      <c r="I110" s="110">
        <f>'POSEBNI_DIO '!M290+'POSEBNI_DIO '!M300</f>
        <v>150000</v>
      </c>
      <c r="J110" s="110">
        <f>'POSEBNI_DIO '!N290+'POSEBNI_DIO '!N300</f>
        <v>150000</v>
      </c>
      <c r="K110" s="30"/>
      <c r="L110" s="30"/>
      <c r="M110" s="30"/>
    </row>
    <row r="111" spans="1:13" ht="15.75">
      <c r="A111" s="151" t="s">
        <v>41</v>
      </c>
      <c r="B111" s="141"/>
      <c r="C111" s="141"/>
      <c r="D111" s="141"/>
      <c r="E111" s="2">
        <v>512</v>
      </c>
      <c r="F111" s="74" t="s">
        <v>90</v>
      </c>
      <c r="G111" s="152">
        <v>180000</v>
      </c>
      <c r="H111" s="232">
        <f>'POSEBNI_DIO '!L291+'POSEBNI_DIO '!L301</f>
        <v>150000</v>
      </c>
      <c r="I111" s="232"/>
      <c r="J111" s="232"/>
      <c r="K111" s="31"/>
      <c r="L111" s="31"/>
      <c r="M111" s="31"/>
    </row>
    <row r="112" spans="1:13" ht="17.25" customHeight="1">
      <c r="A112" s="2"/>
      <c r="B112" s="2"/>
      <c r="C112" s="2"/>
      <c r="D112" s="2"/>
      <c r="E112" s="199">
        <v>53</v>
      </c>
      <c r="F112" s="202" t="s">
        <v>281</v>
      </c>
      <c r="G112" s="202"/>
      <c r="H112" s="203">
        <f>H113</f>
        <v>0</v>
      </c>
      <c r="I112" s="203">
        <v>0</v>
      </c>
      <c r="J112" s="203">
        <v>0</v>
      </c>
    </row>
    <row r="113" spans="2:13" ht="15.75">
      <c r="B113"/>
      <c r="C113"/>
      <c r="D113"/>
      <c r="E113" s="2">
        <v>532</v>
      </c>
      <c r="F113" t="s">
        <v>282</v>
      </c>
      <c r="G113"/>
      <c r="H113" s="197">
        <v>0</v>
      </c>
      <c r="I113"/>
      <c r="J113"/>
      <c r="K113"/>
      <c r="L113"/>
      <c r="M113"/>
    </row>
    <row r="114" spans="2:13">
      <c r="B114"/>
      <c r="C114"/>
      <c r="D114"/>
      <c r="E114" s="204">
        <v>54</v>
      </c>
      <c r="F114" s="205" t="s">
        <v>285</v>
      </c>
      <c r="G114" s="205"/>
      <c r="H114" s="273">
        <f>H115</f>
        <v>0</v>
      </c>
      <c r="I114" s="273">
        <f>'POSEBNI_DIO '!M90</f>
        <v>697000</v>
      </c>
      <c r="J114" s="273">
        <f>'POSEBNI_DIO '!N90</f>
        <v>939000</v>
      </c>
      <c r="K114"/>
      <c r="L114"/>
      <c r="M114"/>
    </row>
    <row r="115" spans="2:13">
      <c r="B115"/>
      <c r="C115"/>
      <c r="D115"/>
      <c r="E115" s="206">
        <v>542</v>
      </c>
      <c r="F115" s="206" t="s">
        <v>286</v>
      </c>
      <c r="G115" s="206"/>
      <c r="H115" s="237">
        <f>'POSEBNI_DIO '!L91</f>
        <v>0</v>
      </c>
      <c r="I115" s="237"/>
      <c r="J115" s="237"/>
      <c r="K115"/>
      <c r="L115"/>
      <c r="M115"/>
    </row>
    <row r="116" spans="2:13">
      <c r="B116"/>
      <c r="C116"/>
      <c r="D116"/>
      <c r="E116"/>
      <c r="F116"/>
      <c r="G116"/>
      <c r="H116"/>
      <c r="I116"/>
      <c r="J116"/>
      <c r="K116"/>
      <c r="L116"/>
      <c r="M116"/>
    </row>
    <row r="126" spans="2:13">
      <c r="H126" s="223"/>
      <c r="I126" s="223"/>
      <c r="J126" s="223"/>
    </row>
    <row r="127" spans="2:13">
      <c r="H127" s="226"/>
      <c r="I127" s="227"/>
      <c r="J127" s="227"/>
    </row>
    <row r="128" spans="2:13" ht="15.75">
      <c r="F128" s="277"/>
      <c r="H128" s="224"/>
      <c r="I128" s="225"/>
      <c r="J128" s="225"/>
    </row>
    <row r="129" spans="6:10" ht="15.75">
      <c r="F129" s="277"/>
      <c r="H129" s="224"/>
      <c r="I129" s="225"/>
      <c r="J129" s="225"/>
    </row>
    <row r="130" spans="6:10" ht="15.75">
      <c r="F130" s="277"/>
      <c r="H130" s="224"/>
      <c r="I130" s="225"/>
      <c r="J130" s="225"/>
    </row>
    <row r="131" spans="6:10" ht="15.75">
      <c r="F131" s="277"/>
      <c r="H131" s="224"/>
      <c r="I131" s="225"/>
      <c r="J131" s="225"/>
    </row>
    <row r="132" spans="6:10" ht="15.75">
      <c r="F132" s="277"/>
      <c r="H132" s="224"/>
      <c r="I132" s="225"/>
      <c r="J132" s="225"/>
    </row>
    <row r="133" spans="6:10">
      <c r="H133" s="223"/>
      <c r="I133" s="223"/>
      <c r="J133" s="223"/>
    </row>
    <row r="134" spans="6:10">
      <c r="H134" s="223"/>
      <c r="I134" s="223"/>
      <c r="J134" s="223"/>
    </row>
    <row r="135" spans="6:10">
      <c r="H135" s="227"/>
      <c r="I135" s="223"/>
      <c r="J135" s="223"/>
    </row>
    <row r="136" spans="6:10" ht="15.75">
      <c r="F136" s="277"/>
      <c r="H136" s="225"/>
      <c r="I136" s="223"/>
      <c r="J136" s="223"/>
    </row>
    <row r="137" spans="6:10" ht="15.75">
      <c r="F137" s="277"/>
      <c r="H137" s="225"/>
      <c r="I137" s="223"/>
      <c r="J137" s="223"/>
    </row>
    <row r="138" spans="6:10" ht="15.75">
      <c r="F138" s="277"/>
      <c r="H138" s="225"/>
      <c r="I138" s="223"/>
      <c r="J138" s="223"/>
    </row>
    <row r="139" spans="6:10" ht="15.75">
      <c r="F139" s="277"/>
      <c r="H139" s="228"/>
      <c r="I139" s="223"/>
      <c r="J139" s="223"/>
    </row>
    <row r="140" spans="6:10" ht="15.75">
      <c r="F140" s="277"/>
      <c r="H140" s="225"/>
      <c r="I140" s="223"/>
      <c r="J140" s="223"/>
    </row>
  </sheetData>
  <mergeCells count="10">
    <mergeCell ref="A95:D95"/>
    <mergeCell ref="A97:D97"/>
    <mergeCell ref="A105:D105"/>
    <mergeCell ref="A107:D107"/>
    <mergeCell ref="A5:F5"/>
    <mergeCell ref="A6:D6"/>
    <mergeCell ref="A8:D8"/>
    <mergeCell ref="A50:D50"/>
    <mergeCell ref="A52:D52"/>
    <mergeCell ref="A93:F93"/>
  </mergeCells>
  <pageMargins left="0.31535433070866109" right="0.11811023622047202" top="1.1417322834645671" bottom="1.1417322834645671" header="0.74803149606299213" footer="0.74803149606299213"/>
  <pageSetup paperSize="9" scale="90" fitToWidth="0" fitToHeight="0" orientation="landscape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2"/>
  <sheetViews>
    <sheetView tabSelected="1" view="pageLayout" topLeftCell="A531" workbookViewId="0">
      <selection activeCell="M554" sqref="M554"/>
    </sheetView>
  </sheetViews>
  <sheetFormatPr defaultColWidth="8.625" defaultRowHeight="15"/>
  <cols>
    <col min="1" max="1" width="0.125" style="1" customWidth="1"/>
    <col min="2" max="4" width="1.625" style="1" hidden="1" customWidth="1"/>
    <col min="5" max="5" width="1.75" style="1" hidden="1" customWidth="1"/>
    <col min="6" max="7" width="1.625" style="1" hidden="1" customWidth="1"/>
    <col min="8" max="8" width="1.75" style="1" hidden="1" customWidth="1"/>
    <col min="9" max="9" width="12.625" style="1" customWidth="1"/>
    <col min="10" max="10" width="57.875" style="1" customWidth="1"/>
    <col min="11" max="11" width="0.25" style="1" hidden="1" customWidth="1"/>
    <col min="12" max="12" width="18.875" style="1" customWidth="1"/>
    <col min="13" max="13" width="15.375" style="1" customWidth="1"/>
    <col min="14" max="14" width="15.5" style="1" customWidth="1"/>
    <col min="15" max="15" width="5.875" style="1" hidden="1" customWidth="1"/>
    <col min="16" max="16" width="8" style="1" customWidth="1"/>
    <col min="17" max="17" width="6.5" style="1" customWidth="1"/>
    <col min="18" max="16384" width="8.625" style="1"/>
  </cols>
  <sheetData>
    <row r="1" spans="1:17" ht="14.85" customHeight="1">
      <c r="A1" s="5" t="s">
        <v>91</v>
      </c>
      <c r="I1" s="5" t="s">
        <v>91</v>
      </c>
      <c r="J1" s="5" t="s">
        <v>92</v>
      </c>
      <c r="K1" s="2"/>
      <c r="L1" s="2"/>
      <c r="M1" s="2"/>
      <c r="N1" s="2"/>
      <c r="O1" s="2"/>
      <c r="P1" s="2"/>
      <c r="Q1" s="2"/>
    </row>
    <row r="2" spans="1:17" ht="14.1" hidden="1" customHeight="1">
      <c r="I2" s="2"/>
      <c r="J2" s="2"/>
      <c r="K2" s="2"/>
      <c r="L2" s="2"/>
      <c r="M2" s="2"/>
      <c r="N2" s="2"/>
      <c r="O2" s="2"/>
      <c r="P2" s="2"/>
      <c r="Q2" s="2"/>
    </row>
    <row r="3" spans="1:17" ht="15.75" hidden="1">
      <c r="I3" s="2"/>
      <c r="J3" s="2"/>
      <c r="K3" s="2"/>
      <c r="L3" s="2"/>
      <c r="M3" s="2"/>
      <c r="N3" s="2"/>
      <c r="O3" s="2"/>
      <c r="P3" s="2"/>
      <c r="Q3" s="2"/>
    </row>
    <row r="4" spans="1:17" ht="15.75" hidden="1">
      <c r="I4" s="2"/>
      <c r="J4" s="2"/>
      <c r="K4" s="2"/>
      <c r="L4" s="2"/>
      <c r="M4" s="2"/>
      <c r="N4" s="2"/>
      <c r="O4" s="2"/>
      <c r="P4" s="2"/>
      <c r="Q4" s="2"/>
    </row>
    <row r="5" spans="1:17" ht="15.75" hidden="1">
      <c r="I5" s="2"/>
      <c r="J5" s="2"/>
      <c r="K5" s="2"/>
      <c r="L5" s="2"/>
      <c r="M5" s="2"/>
      <c r="N5" s="2"/>
      <c r="O5" s="2"/>
      <c r="P5" s="2"/>
      <c r="Q5" s="2"/>
    </row>
    <row r="6" spans="1:17" ht="15.75" hidden="1">
      <c r="I6" s="2"/>
      <c r="J6" s="2"/>
      <c r="K6" s="2"/>
      <c r="L6" s="2"/>
      <c r="M6" s="2"/>
      <c r="N6" s="2"/>
      <c r="O6" s="2"/>
      <c r="P6" s="2"/>
      <c r="Q6" s="2"/>
    </row>
    <row r="7" spans="1:17" ht="15.75" hidden="1">
      <c r="I7" s="2"/>
      <c r="J7" s="2"/>
      <c r="K7" s="2"/>
      <c r="L7" s="2"/>
      <c r="M7" s="2"/>
      <c r="N7" s="2"/>
      <c r="O7" s="2"/>
      <c r="P7" s="2"/>
      <c r="Q7" s="2"/>
    </row>
    <row r="8" spans="1:17" ht="15.75" hidden="1">
      <c r="I8" s="2"/>
      <c r="J8" s="2"/>
      <c r="K8" s="2"/>
      <c r="L8" s="2"/>
      <c r="M8" s="2"/>
      <c r="N8" s="2"/>
      <c r="O8" s="2"/>
      <c r="P8" s="2"/>
      <c r="Q8" s="2"/>
    </row>
    <row r="9" spans="1:17" ht="15.75" hidden="1">
      <c r="I9" s="2"/>
      <c r="J9" s="2"/>
      <c r="K9" s="2"/>
      <c r="L9" s="2"/>
      <c r="M9" s="2"/>
      <c r="N9" s="2"/>
      <c r="O9" s="2"/>
      <c r="P9" s="2"/>
      <c r="Q9" s="2"/>
    </row>
    <row r="10" spans="1:17" ht="15.75" hidden="1">
      <c r="I10" s="2"/>
      <c r="J10" s="2"/>
      <c r="K10" s="2"/>
      <c r="L10" s="2"/>
      <c r="M10" s="2"/>
      <c r="N10" s="2"/>
      <c r="O10" s="2"/>
      <c r="P10" s="2"/>
      <c r="Q10" s="2"/>
    </row>
    <row r="11" spans="1:17" ht="15.75" hidden="1">
      <c r="I11" s="2"/>
      <c r="J11" s="2"/>
      <c r="K11" s="2"/>
      <c r="L11" s="2"/>
      <c r="M11" s="2"/>
      <c r="N11" s="2"/>
      <c r="O11" s="2"/>
      <c r="P11" s="2"/>
      <c r="Q11" s="2"/>
    </row>
    <row r="12" spans="1:17" ht="15.75" hidden="1">
      <c r="I12" s="2"/>
      <c r="J12" s="2"/>
      <c r="K12" s="2"/>
      <c r="L12" s="2"/>
      <c r="M12" s="2"/>
      <c r="N12" s="2"/>
      <c r="O12" s="2"/>
      <c r="P12" s="2"/>
      <c r="Q12" s="2"/>
    </row>
    <row r="13" spans="1:17" ht="15.75" hidden="1">
      <c r="I13" s="2"/>
      <c r="J13" s="2"/>
      <c r="K13" s="2"/>
      <c r="L13" s="2"/>
      <c r="M13" s="2"/>
      <c r="N13" s="2"/>
      <c r="O13" s="2"/>
      <c r="P13" s="2"/>
      <c r="Q13" s="2"/>
    </row>
    <row r="14" spans="1:17" ht="15.75" hidden="1">
      <c r="I14" s="2"/>
      <c r="J14" s="2"/>
      <c r="K14" s="2"/>
      <c r="L14" s="2"/>
      <c r="M14" s="2"/>
      <c r="N14" s="2"/>
      <c r="O14" s="2"/>
      <c r="P14" s="2"/>
      <c r="Q14" s="2"/>
    </row>
    <row r="15" spans="1:17" ht="15.75" hidden="1">
      <c r="I15" s="2"/>
      <c r="J15" s="2"/>
      <c r="K15" s="2"/>
      <c r="L15" s="2"/>
      <c r="M15" s="2"/>
      <c r="N15" s="2"/>
      <c r="O15" s="2"/>
      <c r="P15" s="2"/>
      <c r="Q15" s="2"/>
    </row>
    <row r="16" spans="1:17" ht="15.75" hidden="1">
      <c r="I16" s="2"/>
      <c r="J16" s="2"/>
      <c r="K16" s="2"/>
      <c r="L16" s="2"/>
      <c r="M16" s="2"/>
      <c r="N16" s="2"/>
      <c r="O16" s="2"/>
      <c r="P16" s="2"/>
      <c r="Q16" s="2"/>
    </row>
    <row r="17" spans="9:17" ht="15.75" hidden="1">
      <c r="I17" s="2"/>
      <c r="J17" s="2"/>
      <c r="K17" s="2"/>
      <c r="L17" s="2"/>
      <c r="M17" s="2"/>
      <c r="N17" s="2"/>
      <c r="O17" s="2"/>
      <c r="P17" s="2"/>
      <c r="Q17" s="2"/>
    </row>
    <row r="18" spans="9:17" ht="15.75" hidden="1">
      <c r="I18" s="2"/>
      <c r="J18" s="2"/>
      <c r="K18" s="2"/>
      <c r="L18" s="2"/>
      <c r="M18" s="2"/>
      <c r="N18" s="2"/>
      <c r="O18" s="2"/>
      <c r="P18" s="2"/>
      <c r="Q18" s="2"/>
    </row>
    <row r="19" spans="9:17" ht="15.75" hidden="1">
      <c r="I19" s="2"/>
      <c r="J19" s="2"/>
      <c r="K19" s="2"/>
      <c r="L19" s="2"/>
      <c r="M19" s="2"/>
      <c r="N19" s="2"/>
      <c r="O19" s="2"/>
      <c r="P19" s="2"/>
      <c r="Q19" s="2"/>
    </row>
    <row r="20" spans="9:17" ht="15.75" hidden="1">
      <c r="I20" s="2"/>
      <c r="J20" s="2"/>
      <c r="K20" s="2"/>
      <c r="L20" s="2"/>
      <c r="M20" s="2"/>
      <c r="N20" s="2"/>
      <c r="O20" s="2"/>
      <c r="P20" s="2"/>
      <c r="Q20" s="2"/>
    </row>
    <row r="21" spans="9:17" ht="15.75" hidden="1">
      <c r="I21" s="2"/>
      <c r="J21" s="2"/>
      <c r="K21" s="2"/>
      <c r="L21" s="2"/>
      <c r="M21" s="2"/>
      <c r="N21" s="2"/>
      <c r="O21" s="2"/>
      <c r="P21" s="2"/>
      <c r="Q21" s="2"/>
    </row>
    <row r="22" spans="9:17" ht="15.75" hidden="1">
      <c r="I22" s="2"/>
      <c r="J22" s="2"/>
      <c r="K22" s="2"/>
      <c r="L22" s="2"/>
      <c r="M22" s="2"/>
      <c r="N22" s="2"/>
      <c r="O22" s="2"/>
      <c r="P22" s="2"/>
      <c r="Q22" s="2"/>
    </row>
    <row r="23" spans="9:17" ht="15.75" hidden="1">
      <c r="I23" s="2"/>
      <c r="J23" s="2"/>
      <c r="K23" s="2"/>
      <c r="L23" s="2"/>
      <c r="M23" s="2"/>
      <c r="N23" s="2"/>
      <c r="O23" s="2"/>
      <c r="P23" s="2"/>
      <c r="Q23" s="2"/>
    </row>
    <row r="24" spans="9:17" ht="15.75" hidden="1">
      <c r="I24" s="2"/>
      <c r="J24" s="2"/>
      <c r="K24" s="2"/>
      <c r="L24" s="2"/>
      <c r="M24" s="2"/>
      <c r="N24" s="2"/>
      <c r="O24" s="2"/>
      <c r="P24" s="2"/>
      <c r="Q24" s="2"/>
    </row>
    <row r="25" spans="9:17" ht="15.75" hidden="1">
      <c r="I25" s="2"/>
      <c r="J25" s="2"/>
      <c r="K25" s="2"/>
      <c r="L25" s="2"/>
      <c r="M25" s="2"/>
      <c r="N25" s="2"/>
      <c r="O25" s="2"/>
      <c r="P25" s="2"/>
      <c r="Q25" s="2"/>
    </row>
    <row r="26" spans="9:17" ht="15.75" hidden="1">
      <c r="I26" s="2"/>
      <c r="J26" s="2"/>
      <c r="K26" s="2"/>
      <c r="L26" s="2"/>
      <c r="M26" s="2"/>
      <c r="N26" s="2"/>
      <c r="O26" s="2"/>
      <c r="P26" s="2"/>
      <c r="Q26" s="2"/>
    </row>
    <row r="27" spans="9:17" ht="15.75" hidden="1">
      <c r="I27" s="2"/>
      <c r="J27" s="2"/>
      <c r="K27" s="2"/>
      <c r="L27" s="2"/>
      <c r="M27" s="2"/>
      <c r="N27" s="2"/>
      <c r="O27" s="2"/>
      <c r="P27" s="2"/>
      <c r="Q27" s="2"/>
    </row>
    <row r="28" spans="9:17" ht="15.75" hidden="1">
      <c r="I28" s="2"/>
      <c r="J28" s="2"/>
      <c r="K28" s="2"/>
      <c r="L28" s="2"/>
      <c r="M28" s="2"/>
      <c r="N28" s="2"/>
      <c r="O28" s="2"/>
      <c r="P28" s="2"/>
      <c r="Q28" s="2"/>
    </row>
    <row r="29" spans="9:17" ht="15.75" hidden="1">
      <c r="I29" s="2"/>
      <c r="J29" s="2"/>
      <c r="K29" s="2"/>
      <c r="L29" s="2"/>
      <c r="M29" s="2"/>
      <c r="N29" s="2"/>
      <c r="O29" s="2"/>
      <c r="P29" s="2"/>
      <c r="Q29" s="2"/>
    </row>
    <row r="30" spans="9:17" ht="15.75" hidden="1">
      <c r="I30" s="2"/>
      <c r="J30" s="2"/>
      <c r="K30" s="2"/>
      <c r="L30" s="2"/>
      <c r="M30" s="2"/>
      <c r="N30" s="2"/>
      <c r="O30" s="2"/>
      <c r="P30" s="2"/>
      <c r="Q30" s="2"/>
    </row>
    <row r="31" spans="9:17" ht="15.75" hidden="1">
      <c r="I31" s="2"/>
      <c r="J31" s="2"/>
      <c r="K31" s="2"/>
      <c r="L31" s="2"/>
      <c r="M31" s="2"/>
      <c r="N31" s="2"/>
      <c r="O31" s="2"/>
      <c r="P31" s="2"/>
      <c r="Q31" s="2"/>
    </row>
    <row r="32" spans="9:17" ht="15.75" hidden="1">
      <c r="I32" s="2"/>
      <c r="J32" s="2"/>
      <c r="K32" s="2"/>
      <c r="L32" s="2"/>
      <c r="M32" s="2"/>
      <c r="N32" s="2"/>
      <c r="O32" s="2"/>
      <c r="P32" s="2"/>
      <c r="Q32" s="2"/>
    </row>
    <row r="33" spans="9:17" ht="15.75" hidden="1">
      <c r="I33" s="2"/>
      <c r="J33" s="2"/>
      <c r="K33" s="2"/>
      <c r="L33" s="2"/>
      <c r="M33" s="2"/>
      <c r="N33" s="2"/>
      <c r="O33" s="2"/>
      <c r="P33" s="2"/>
      <c r="Q33" s="2"/>
    </row>
    <row r="34" spans="9:17" ht="15.75" hidden="1">
      <c r="I34" s="2"/>
      <c r="J34" s="2"/>
      <c r="K34" s="2"/>
      <c r="L34" s="2"/>
      <c r="M34" s="2"/>
      <c r="N34" s="2"/>
      <c r="O34" s="2"/>
      <c r="P34" s="2"/>
      <c r="Q34" s="2"/>
    </row>
    <row r="35" spans="9:17" ht="15.75" hidden="1">
      <c r="I35" s="2"/>
      <c r="J35" s="2"/>
      <c r="K35" s="2"/>
      <c r="L35" s="2"/>
      <c r="M35" s="2"/>
      <c r="N35" s="2"/>
      <c r="O35" s="2"/>
      <c r="P35" s="2"/>
      <c r="Q35" s="2"/>
    </row>
    <row r="36" spans="9:17" ht="15.75" hidden="1">
      <c r="I36" s="2"/>
      <c r="J36" s="2"/>
      <c r="K36" s="2"/>
      <c r="L36" s="2"/>
      <c r="M36" s="2"/>
      <c r="N36" s="2"/>
      <c r="O36" s="2"/>
      <c r="P36" s="2"/>
      <c r="Q36" s="2"/>
    </row>
    <row r="37" spans="9:17" ht="15.75" hidden="1">
      <c r="I37" s="2"/>
      <c r="J37" s="2"/>
      <c r="K37" s="2"/>
      <c r="L37" s="2"/>
      <c r="M37" s="2"/>
      <c r="N37" s="2"/>
      <c r="O37" s="2"/>
      <c r="P37" s="2"/>
      <c r="Q37" s="2"/>
    </row>
    <row r="38" spans="9:17" ht="15.75" hidden="1">
      <c r="I38" s="2"/>
      <c r="J38" s="2"/>
      <c r="K38" s="2"/>
      <c r="L38" s="2"/>
      <c r="M38" s="2"/>
      <c r="N38" s="2"/>
      <c r="O38" s="2"/>
      <c r="P38" s="2"/>
      <c r="Q38" s="2"/>
    </row>
    <row r="39" spans="9:17" ht="15.75" hidden="1">
      <c r="I39" s="2"/>
      <c r="J39" s="2"/>
      <c r="K39" s="2"/>
      <c r="L39" s="2"/>
      <c r="M39" s="2"/>
      <c r="N39" s="2"/>
      <c r="O39" s="2"/>
      <c r="P39" s="2"/>
      <c r="Q39" s="2"/>
    </row>
    <row r="40" spans="9:17" ht="15.75" hidden="1">
      <c r="I40" s="2"/>
      <c r="J40" s="2"/>
      <c r="K40" s="2"/>
      <c r="L40" s="2"/>
      <c r="M40" s="2"/>
      <c r="N40" s="2"/>
      <c r="O40" s="2"/>
      <c r="P40" s="2"/>
      <c r="Q40" s="2"/>
    </row>
    <row r="41" spans="9:17" ht="15.75" hidden="1">
      <c r="I41" s="2"/>
      <c r="J41" s="2"/>
      <c r="K41" s="2"/>
      <c r="L41" s="2"/>
      <c r="M41" s="2"/>
      <c r="N41" s="2"/>
      <c r="O41" s="2"/>
      <c r="P41" s="2"/>
      <c r="Q41" s="2"/>
    </row>
    <row r="42" spans="9:17" ht="15.75" hidden="1">
      <c r="I42" s="2"/>
      <c r="J42" s="2"/>
      <c r="K42" s="2"/>
      <c r="L42" s="2"/>
      <c r="M42" s="2"/>
      <c r="N42" s="2"/>
      <c r="O42" s="2"/>
      <c r="P42" s="2"/>
      <c r="Q42" s="2"/>
    </row>
    <row r="43" spans="9:17" ht="15.75" hidden="1">
      <c r="I43" s="2"/>
      <c r="J43" s="2"/>
      <c r="K43" s="2"/>
      <c r="L43" s="2"/>
      <c r="M43" s="2"/>
      <c r="N43" s="2"/>
      <c r="O43" s="2"/>
      <c r="P43" s="2"/>
      <c r="Q43" s="2"/>
    </row>
    <row r="44" spans="9:17" ht="15.75" hidden="1">
      <c r="I44" s="2"/>
      <c r="J44" s="2"/>
      <c r="K44" s="2"/>
      <c r="L44" s="2"/>
      <c r="M44" s="2"/>
      <c r="N44" s="2"/>
      <c r="O44" s="2"/>
      <c r="P44" s="2"/>
      <c r="Q44" s="2"/>
    </row>
    <row r="45" spans="9:17" ht="15.75" hidden="1">
      <c r="I45" s="2"/>
      <c r="J45" s="2"/>
      <c r="K45" s="2"/>
      <c r="L45" s="2"/>
      <c r="M45" s="2"/>
      <c r="N45" s="2"/>
      <c r="O45" s="2"/>
      <c r="P45" s="2"/>
      <c r="Q45" s="2"/>
    </row>
    <row r="46" spans="9:17" ht="15.75" hidden="1">
      <c r="I46" s="2"/>
      <c r="J46" s="2"/>
      <c r="K46" s="2"/>
      <c r="L46" s="2"/>
      <c r="M46" s="2"/>
      <c r="N46" s="2"/>
      <c r="O46" s="2"/>
      <c r="P46" s="2"/>
      <c r="Q46" s="2"/>
    </row>
    <row r="47" spans="9:17" ht="15.75" hidden="1">
      <c r="I47" s="2"/>
      <c r="J47" s="2"/>
      <c r="K47" s="2"/>
      <c r="L47" s="2"/>
      <c r="M47" s="2"/>
      <c r="N47" s="2"/>
      <c r="O47" s="2"/>
      <c r="P47" s="2"/>
      <c r="Q47" s="2"/>
    </row>
    <row r="48" spans="9:17" ht="15.75" hidden="1">
      <c r="I48" s="2"/>
      <c r="J48" s="2"/>
      <c r="K48" s="2"/>
      <c r="L48" s="2"/>
      <c r="M48" s="2"/>
      <c r="N48" s="2"/>
      <c r="O48" s="2"/>
      <c r="P48" s="2"/>
      <c r="Q48" s="2"/>
    </row>
    <row r="49" spans="1:17" ht="15.75" hidden="1">
      <c r="I49" s="2"/>
      <c r="J49" s="2"/>
      <c r="K49" s="2"/>
      <c r="L49" s="2"/>
      <c r="M49" s="2"/>
      <c r="N49" s="2"/>
      <c r="O49" s="2"/>
      <c r="P49" s="2"/>
      <c r="Q49" s="2"/>
    </row>
    <row r="50" spans="1:17" ht="15.75" hidden="1">
      <c r="I50" s="2"/>
      <c r="J50" s="2"/>
      <c r="K50" s="2"/>
      <c r="L50" s="2"/>
      <c r="M50" s="2"/>
      <c r="N50" s="2"/>
      <c r="O50" s="2"/>
      <c r="P50" s="2"/>
      <c r="Q50" s="2"/>
    </row>
    <row r="51" spans="1:17" ht="15.75" hidden="1">
      <c r="I51" s="2"/>
      <c r="J51" s="2"/>
      <c r="K51" s="2"/>
      <c r="L51" s="2"/>
      <c r="M51" s="2"/>
      <c r="N51" s="2"/>
      <c r="O51" s="2"/>
      <c r="P51" s="2"/>
      <c r="Q51" s="2"/>
    </row>
    <row r="52" spans="1:17" ht="15.75" hidden="1">
      <c r="I52" s="2"/>
      <c r="J52" s="2"/>
      <c r="K52" s="2"/>
      <c r="L52" s="2"/>
      <c r="M52" s="2"/>
      <c r="N52" s="2"/>
      <c r="O52" s="2"/>
      <c r="P52" s="2"/>
      <c r="Q52" s="2"/>
    </row>
    <row r="53" spans="1:17" ht="15.75" hidden="1">
      <c r="I53" s="2"/>
      <c r="J53" s="2"/>
      <c r="K53" s="2"/>
      <c r="L53" s="2"/>
      <c r="M53" s="2"/>
      <c r="N53" s="2"/>
      <c r="O53" s="2"/>
      <c r="P53" s="2"/>
      <c r="Q53" s="2"/>
    </row>
    <row r="54" spans="1:17" ht="15.75" hidden="1">
      <c r="I54" s="2"/>
      <c r="J54" s="2"/>
      <c r="K54" s="2"/>
      <c r="L54" s="2"/>
      <c r="M54" s="2"/>
      <c r="N54" s="2"/>
      <c r="O54" s="2"/>
      <c r="P54" s="2"/>
      <c r="Q54" s="2"/>
    </row>
    <row r="55" spans="1:17" ht="15.75" hidden="1">
      <c r="I55" s="2"/>
      <c r="J55" s="2"/>
      <c r="K55" s="2"/>
      <c r="L55" s="2"/>
      <c r="M55" s="2"/>
      <c r="N55" s="2"/>
      <c r="O55" s="2"/>
      <c r="P55" s="2"/>
      <c r="Q55" s="2"/>
    </row>
    <row r="56" spans="1:17" ht="15.75" hidden="1">
      <c r="I56" s="2"/>
      <c r="J56" s="2"/>
      <c r="K56" s="2"/>
      <c r="L56" s="2"/>
      <c r="M56" s="2"/>
      <c r="N56" s="2"/>
      <c r="O56" s="2"/>
      <c r="P56" s="2"/>
      <c r="Q56" s="2"/>
    </row>
    <row r="57" spans="1:17" ht="15.75" hidden="1">
      <c r="I57" s="2"/>
      <c r="J57" s="2"/>
      <c r="K57" s="2"/>
      <c r="L57" s="2"/>
      <c r="M57" s="2"/>
      <c r="N57" s="2"/>
      <c r="O57" s="2"/>
      <c r="P57" s="2"/>
      <c r="Q57" s="2"/>
    </row>
    <row r="58" spans="1:17" ht="15.75" hidden="1">
      <c r="I58" s="2"/>
      <c r="J58" s="2"/>
      <c r="K58" s="2"/>
      <c r="L58" s="2"/>
      <c r="M58" s="2"/>
      <c r="N58" s="2"/>
      <c r="O58" s="2"/>
      <c r="P58" s="2"/>
      <c r="Q58" s="2"/>
    </row>
    <row r="59" spans="1:17" ht="15.75" hidden="1">
      <c r="I59" s="2"/>
      <c r="J59" s="2"/>
      <c r="K59" s="2"/>
      <c r="L59" s="2"/>
      <c r="M59" s="2"/>
      <c r="N59" s="2"/>
      <c r="O59" s="2"/>
      <c r="P59" s="2"/>
      <c r="Q59" s="2"/>
    </row>
    <row r="60" spans="1:17" ht="16.350000000000001" customHeight="1">
      <c r="I60" s="2"/>
      <c r="J60" s="2" t="s">
        <v>257</v>
      </c>
      <c r="K60" s="2"/>
      <c r="L60" s="2"/>
      <c r="M60" s="2"/>
      <c r="N60" s="2"/>
      <c r="O60" s="2"/>
      <c r="P60" s="2"/>
      <c r="Q60" s="2"/>
    </row>
    <row r="61" spans="1:17" ht="15.75">
      <c r="A61"/>
      <c r="B61" s="37"/>
      <c r="C61" s="37"/>
      <c r="D61" s="37"/>
      <c r="E61" s="37"/>
      <c r="F61" s="37"/>
      <c r="G61" s="37"/>
      <c r="H61" s="38"/>
      <c r="I61" s="2" t="s">
        <v>328</v>
      </c>
      <c r="J61" s="2"/>
      <c r="K61" s="2"/>
      <c r="L61" s="2"/>
      <c r="M61" s="2"/>
      <c r="N61" s="2"/>
      <c r="O61" s="2"/>
      <c r="P61" s="2"/>
      <c r="Q61" s="2"/>
    </row>
    <row r="62" spans="1:17" ht="15.75">
      <c r="A62" s="2" t="s">
        <v>183</v>
      </c>
      <c r="B62" s="37"/>
      <c r="C62" s="37"/>
      <c r="D62" s="37"/>
      <c r="E62" s="37"/>
      <c r="F62" s="37"/>
      <c r="G62" s="37"/>
      <c r="H62" s="38"/>
      <c r="I62" s="2" t="s">
        <v>242</v>
      </c>
      <c r="J62" s="2"/>
      <c r="K62" s="2"/>
      <c r="L62" s="2"/>
      <c r="M62" s="2"/>
      <c r="N62" s="2"/>
      <c r="O62" s="2"/>
      <c r="P62" s="2"/>
      <c r="Q62" s="2"/>
    </row>
    <row r="63" spans="1:17" ht="15.75">
      <c r="A63" s="39" t="s">
        <v>93</v>
      </c>
      <c r="B63" s="349" t="s">
        <v>94</v>
      </c>
      <c r="C63" s="349"/>
      <c r="D63" s="349"/>
      <c r="E63" s="349"/>
      <c r="F63" s="349"/>
      <c r="G63" s="349"/>
      <c r="H63" s="349"/>
      <c r="I63" s="47" t="s">
        <v>1</v>
      </c>
      <c r="J63" s="47"/>
      <c r="K63" s="48"/>
      <c r="L63" s="49"/>
      <c r="M63" s="50" t="s">
        <v>4</v>
      </c>
      <c r="N63" s="50" t="s">
        <v>4</v>
      </c>
      <c r="O63" s="51"/>
      <c r="P63" s="2"/>
      <c r="Q63" s="2"/>
    </row>
    <row r="64" spans="1:17" ht="15.75">
      <c r="A64" s="39" t="s">
        <v>95</v>
      </c>
      <c r="B64" s="349" t="s">
        <v>36</v>
      </c>
      <c r="C64" s="349"/>
      <c r="D64" s="349"/>
      <c r="E64" s="349"/>
      <c r="F64" s="349"/>
      <c r="G64" s="349"/>
      <c r="H64" s="349"/>
      <c r="I64" s="47"/>
      <c r="J64" s="47"/>
      <c r="K64" s="50" t="s">
        <v>3</v>
      </c>
      <c r="L64" s="50" t="s">
        <v>3</v>
      </c>
      <c r="M64" s="50" t="s">
        <v>6</v>
      </c>
      <c r="N64" s="50" t="s">
        <v>6</v>
      </c>
      <c r="O64" s="52" t="s">
        <v>5</v>
      </c>
      <c r="P64" s="127"/>
      <c r="Q64" s="127"/>
    </row>
    <row r="65" spans="1:17" ht="15.75">
      <c r="A65" s="39" t="s">
        <v>96</v>
      </c>
      <c r="B65" s="40">
        <v>1</v>
      </c>
      <c r="C65" s="40">
        <v>2</v>
      </c>
      <c r="D65" s="40">
        <v>3</v>
      </c>
      <c r="E65" s="41">
        <v>4</v>
      </c>
      <c r="F65" s="40">
        <v>5</v>
      </c>
      <c r="G65" s="40">
        <v>6</v>
      </c>
      <c r="H65" s="40">
        <v>7</v>
      </c>
      <c r="I65" s="47" t="s">
        <v>7</v>
      </c>
      <c r="J65" s="47" t="s">
        <v>97</v>
      </c>
      <c r="K65" s="53" t="s">
        <v>8</v>
      </c>
      <c r="L65" s="53" t="s">
        <v>265</v>
      </c>
      <c r="M65" s="53" t="s">
        <v>283</v>
      </c>
      <c r="N65" s="54" t="s">
        <v>313</v>
      </c>
      <c r="O65" s="53" t="s">
        <v>9</v>
      </c>
      <c r="P65" s="128"/>
      <c r="Q65" s="128"/>
    </row>
    <row r="66" spans="1:17" ht="17.25" customHeight="1">
      <c r="A66" s="42"/>
      <c r="B66" s="42"/>
      <c r="C66" s="42"/>
      <c r="D66" s="42"/>
      <c r="E66" s="42"/>
      <c r="F66" s="42"/>
      <c r="G66" s="42"/>
      <c r="H66" s="42"/>
      <c r="I66" s="350" t="s">
        <v>98</v>
      </c>
      <c r="J66" s="350"/>
      <c r="K66" s="55" t="e">
        <f>K67+K117+#REF!+K258+K404+#REF!</f>
        <v>#REF!</v>
      </c>
      <c r="L66" s="126">
        <v>22643000</v>
      </c>
      <c r="M66" s="126">
        <v>11481000</v>
      </c>
      <c r="N66" s="126">
        <v>8178000</v>
      </c>
      <c r="O66" s="126" t="e">
        <f>L66/K66*100</f>
        <v>#REF!</v>
      </c>
      <c r="P66" s="129"/>
      <c r="Q66" s="129"/>
    </row>
    <row r="67" spans="1:17" ht="25.5" customHeight="1">
      <c r="A67" s="43"/>
      <c r="B67" s="43"/>
      <c r="C67" s="43"/>
      <c r="D67" s="43"/>
      <c r="E67" s="43"/>
      <c r="F67" s="43"/>
      <c r="G67" s="43"/>
      <c r="H67" s="43"/>
      <c r="I67" s="56" t="s">
        <v>99</v>
      </c>
      <c r="J67" s="56" t="s">
        <v>100</v>
      </c>
      <c r="K67" s="57" t="e">
        <f>K68</f>
        <v>#REF!</v>
      </c>
      <c r="L67" s="110">
        <f>L68</f>
        <v>1207000</v>
      </c>
      <c r="M67" s="110">
        <f>M68</f>
        <v>1565000</v>
      </c>
      <c r="N67" s="110">
        <f>N68</f>
        <v>1807000</v>
      </c>
      <c r="O67" s="110" t="e">
        <f>L67/K67*100</f>
        <v>#REF!</v>
      </c>
      <c r="P67" s="129"/>
      <c r="Q67" s="129"/>
    </row>
    <row r="68" spans="1:17" ht="30" customHeight="1">
      <c r="A68" s="40"/>
      <c r="B68" s="40"/>
      <c r="C68" s="40"/>
      <c r="D68" s="40"/>
      <c r="E68" s="40"/>
      <c r="F68" s="40"/>
      <c r="G68" s="40"/>
      <c r="H68" s="40"/>
      <c r="I68" s="59" t="s">
        <v>101</v>
      </c>
      <c r="J68" s="59" t="s">
        <v>244</v>
      </c>
      <c r="K68" s="48" t="e">
        <f>K69+K108</f>
        <v>#REF!</v>
      </c>
      <c r="L68" s="111">
        <f>L69+L108</f>
        <v>1207000</v>
      </c>
      <c r="M68" s="111">
        <f>M69+M108</f>
        <v>1565000</v>
      </c>
      <c r="N68" s="111">
        <f>N69+N108</f>
        <v>1807000</v>
      </c>
      <c r="O68" s="111" t="e">
        <f>L68/K68*100</f>
        <v>#REF!</v>
      </c>
      <c r="P68" s="129"/>
      <c r="Q68" s="129"/>
    </row>
    <row r="69" spans="1:17" ht="16.5" customHeight="1">
      <c r="A69" s="43"/>
      <c r="B69" s="43"/>
      <c r="C69" s="43"/>
      <c r="D69" s="43"/>
      <c r="E69" s="43"/>
      <c r="F69" s="43"/>
      <c r="G69" s="43"/>
      <c r="H69" s="43"/>
      <c r="I69" s="56" t="s">
        <v>102</v>
      </c>
      <c r="J69" s="56" t="s">
        <v>103</v>
      </c>
      <c r="K69" s="57" t="e">
        <f>K70+K92</f>
        <v>#REF!</v>
      </c>
      <c r="L69" s="110">
        <f>L70+L92</f>
        <v>1174000</v>
      </c>
      <c r="M69" s="110">
        <f>M70+M92</f>
        <v>1532000</v>
      </c>
      <c r="N69" s="110">
        <f>N70+N92</f>
        <v>1774000</v>
      </c>
      <c r="O69" s="110" t="e">
        <f>L69/K69*100</f>
        <v>#REF!</v>
      </c>
      <c r="P69" s="129"/>
      <c r="Q69" s="129"/>
    </row>
    <row r="70" spans="1:17" ht="15.75">
      <c r="A70" s="40"/>
      <c r="B70" s="40"/>
      <c r="C70" s="40"/>
      <c r="D70" s="40"/>
      <c r="E70" s="40"/>
      <c r="F70" s="40"/>
      <c r="G70" s="40"/>
      <c r="H70" s="40"/>
      <c r="I70" s="59" t="s">
        <v>104</v>
      </c>
      <c r="J70" s="59" t="s">
        <v>105</v>
      </c>
      <c r="K70" s="48" t="e">
        <f>K74</f>
        <v>#REF!</v>
      </c>
      <c r="L70" s="111">
        <f>L73</f>
        <v>1045000</v>
      </c>
      <c r="M70" s="111">
        <f>M71</f>
        <v>1532000</v>
      </c>
      <c r="N70" s="111">
        <f>N71</f>
        <v>1774000</v>
      </c>
      <c r="O70" s="111" t="e">
        <f>L70/K70*100</f>
        <v>#REF!</v>
      </c>
      <c r="P70" s="129"/>
      <c r="Q70" s="129"/>
    </row>
    <row r="71" spans="1:17" ht="15" customHeight="1">
      <c r="A71" s="44"/>
      <c r="B71" s="44"/>
      <c r="C71" s="44"/>
      <c r="D71" s="44"/>
      <c r="E71" s="44"/>
      <c r="F71" s="44"/>
      <c r="G71" s="44"/>
      <c r="H71" s="44"/>
      <c r="I71" s="260" t="s">
        <v>106</v>
      </c>
      <c r="J71" s="261"/>
      <c r="K71" s="262"/>
      <c r="L71" s="263">
        <f>L73</f>
        <v>1045000</v>
      </c>
      <c r="M71" s="263">
        <f>M73</f>
        <v>1532000</v>
      </c>
      <c r="N71" s="263">
        <f>N73</f>
        <v>1774000</v>
      </c>
      <c r="O71" s="112"/>
      <c r="P71" s="129"/>
      <c r="Q71" s="129"/>
    </row>
    <row r="72" spans="1:17" ht="15.75" hidden="1">
      <c r="A72" s="44"/>
      <c r="B72" s="44"/>
      <c r="C72" s="44"/>
      <c r="D72" s="44"/>
      <c r="E72" s="44"/>
      <c r="F72" s="44"/>
      <c r="G72" s="44"/>
      <c r="H72" s="44"/>
      <c r="I72" s="61"/>
      <c r="J72" s="62"/>
      <c r="K72" s="63"/>
      <c r="L72" s="112"/>
      <c r="M72" s="112"/>
      <c r="N72" s="112"/>
      <c r="O72" s="112"/>
      <c r="P72" s="129"/>
      <c r="Q72" s="129"/>
    </row>
    <row r="73" spans="1:17" ht="15.75">
      <c r="A73" s="44"/>
      <c r="B73" s="44"/>
      <c r="C73" s="44"/>
      <c r="D73" s="44"/>
      <c r="E73" s="44"/>
      <c r="F73" s="44"/>
      <c r="G73" s="44"/>
      <c r="H73" s="44"/>
      <c r="I73" s="90"/>
      <c r="J73" s="124" t="s">
        <v>189</v>
      </c>
      <c r="K73" s="92"/>
      <c r="L73" s="121">
        <f>L74+L89</f>
        <v>1045000</v>
      </c>
      <c r="M73" s="121">
        <f>M74+M89</f>
        <v>1532000</v>
      </c>
      <c r="N73" s="121">
        <f>N74+N89</f>
        <v>1774000</v>
      </c>
      <c r="O73" s="112"/>
      <c r="P73" s="129"/>
      <c r="Q73" s="129"/>
    </row>
    <row r="74" spans="1:17" s="46" customFormat="1" ht="15.75">
      <c r="A74" s="45"/>
      <c r="B74" s="45"/>
      <c r="C74" s="45"/>
      <c r="D74" s="45"/>
      <c r="E74" s="45"/>
      <c r="F74" s="45"/>
      <c r="G74" s="45"/>
      <c r="H74" s="45"/>
      <c r="I74" s="69">
        <v>3</v>
      </c>
      <c r="J74" s="70" t="s">
        <v>16</v>
      </c>
      <c r="K74" s="71" t="e">
        <f>#REF!</f>
        <v>#REF!</v>
      </c>
      <c r="L74" s="114">
        <f>L75+L78+L87+L85</f>
        <v>1045000</v>
      </c>
      <c r="M74" s="114">
        <f>M75+M78</f>
        <v>835000</v>
      </c>
      <c r="N74" s="114">
        <f>N75+N78</f>
        <v>835000</v>
      </c>
      <c r="O74" s="114" t="e">
        <f t="shared" ref="O74:O81" si="0">L74/K74*100</f>
        <v>#REF!</v>
      </c>
      <c r="P74" s="72"/>
      <c r="Q74" s="72"/>
    </row>
    <row r="75" spans="1:17" s="70" customFormat="1" ht="15.75">
      <c r="I75" s="69">
        <v>31</v>
      </c>
      <c r="J75" s="70" t="s">
        <v>59</v>
      </c>
      <c r="K75" s="71" t="e">
        <f>K76+#REF!+K77</f>
        <v>#REF!</v>
      </c>
      <c r="L75" s="238">
        <f>L76+L77</f>
        <v>130000</v>
      </c>
      <c r="M75" s="158">
        <v>130000</v>
      </c>
      <c r="N75" s="114">
        <v>130000</v>
      </c>
      <c r="O75" s="72" t="e">
        <f t="shared" si="0"/>
        <v>#REF!</v>
      </c>
      <c r="P75" s="72"/>
      <c r="Q75" s="72"/>
    </row>
    <row r="76" spans="1:17" s="70" customFormat="1" ht="15.75">
      <c r="B76" s="70">
        <v>1</v>
      </c>
      <c r="D76" s="70">
        <v>3</v>
      </c>
      <c r="I76" s="73">
        <v>311</v>
      </c>
      <c r="J76" s="74" t="s">
        <v>60</v>
      </c>
      <c r="K76" s="75">
        <v>250000</v>
      </c>
      <c r="L76" s="222">
        <v>112000</v>
      </c>
      <c r="M76" s="75"/>
      <c r="N76" s="75"/>
      <c r="O76" s="72">
        <f t="shared" si="0"/>
        <v>44.800000000000004</v>
      </c>
      <c r="P76" s="72"/>
      <c r="Q76" s="72"/>
    </row>
    <row r="77" spans="1:17" s="70" customFormat="1" ht="15.75">
      <c r="B77" s="70">
        <v>1</v>
      </c>
      <c r="D77" s="70">
        <v>3</v>
      </c>
      <c r="I77" s="73">
        <v>313</v>
      </c>
      <c r="J77" s="74" t="s">
        <v>62</v>
      </c>
      <c r="K77" s="75">
        <v>44000</v>
      </c>
      <c r="L77" s="222">
        <v>18000</v>
      </c>
      <c r="M77" s="75"/>
      <c r="N77" s="75"/>
      <c r="O77" s="72">
        <f t="shared" si="0"/>
        <v>40.909090909090914</v>
      </c>
      <c r="P77" s="72"/>
      <c r="Q77" s="72"/>
    </row>
    <row r="78" spans="1:17" s="70" customFormat="1" ht="15.75">
      <c r="I78" s="69">
        <v>32</v>
      </c>
      <c r="J78" s="70" t="s">
        <v>63</v>
      </c>
      <c r="K78" s="71" t="e">
        <f>K79+K80+K81+#REF!+#REF!</f>
        <v>#REF!</v>
      </c>
      <c r="L78" s="114">
        <f>L79+L80+L81</f>
        <v>695000</v>
      </c>
      <c r="M78" s="114">
        <v>705000</v>
      </c>
      <c r="N78" s="114">
        <v>705000</v>
      </c>
      <c r="O78" s="72" t="e">
        <f t="shared" si="0"/>
        <v>#REF!</v>
      </c>
      <c r="P78" s="72"/>
      <c r="Q78" s="72"/>
    </row>
    <row r="79" spans="1:17" s="70" customFormat="1" ht="15.75">
      <c r="B79" s="70">
        <v>1</v>
      </c>
      <c r="I79" s="73">
        <v>321</v>
      </c>
      <c r="J79" s="74" t="s">
        <v>64</v>
      </c>
      <c r="K79" s="75">
        <v>21000</v>
      </c>
      <c r="L79" s="222">
        <v>3000</v>
      </c>
      <c r="M79" s="75"/>
      <c r="N79" s="75"/>
      <c r="O79" s="72">
        <f t="shared" si="0"/>
        <v>14.285714285714285</v>
      </c>
      <c r="P79" s="72"/>
      <c r="Q79" s="72"/>
    </row>
    <row r="80" spans="1:17" s="46" customFormat="1" ht="15.75">
      <c r="A80" s="45"/>
      <c r="B80" s="45">
        <v>1</v>
      </c>
      <c r="C80" s="45"/>
      <c r="D80" s="45"/>
      <c r="E80" s="45"/>
      <c r="F80" s="45"/>
      <c r="G80" s="45"/>
      <c r="H80" s="45"/>
      <c r="I80" s="73">
        <v>323</v>
      </c>
      <c r="J80" s="74" t="s">
        <v>66</v>
      </c>
      <c r="K80" s="75">
        <v>15000</v>
      </c>
      <c r="L80" s="222">
        <v>385000</v>
      </c>
      <c r="M80" s="75"/>
      <c r="N80" s="75"/>
      <c r="O80" s="72">
        <f t="shared" si="0"/>
        <v>2566.666666666667</v>
      </c>
      <c r="P80" s="76"/>
      <c r="Q80" s="76"/>
    </row>
    <row r="81" spans="1:17" s="100" customFormat="1" ht="14.25" customHeight="1">
      <c r="B81" s="100">
        <v>1</v>
      </c>
      <c r="I81" s="101">
        <v>329</v>
      </c>
      <c r="J81" s="102" t="s">
        <v>67</v>
      </c>
      <c r="K81" s="103">
        <v>105000</v>
      </c>
      <c r="L81" s="116">
        <v>307000</v>
      </c>
      <c r="M81" s="103"/>
      <c r="N81" s="103"/>
      <c r="O81" s="104">
        <f t="shared" si="0"/>
        <v>292.38095238095235</v>
      </c>
      <c r="P81" s="105"/>
      <c r="Q81" s="105"/>
    </row>
    <row r="82" spans="1:17" s="100" customFormat="1" ht="7.5" hidden="1" customHeight="1">
      <c r="I82" s="101"/>
      <c r="J82" s="102"/>
      <c r="K82" s="103"/>
      <c r="L82" s="116"/>
      <c r="M82" s="103"/>
      <c r="N82" s="103"/>
      <c r="O82" s="105"/>
      <c r="P82" s="105"/>
      <c r="Q82" s="105"/>
    </row>
    <row r="83" spans="1:17" s="100" customFormat="1" ht="15.75" hidden="1">
      <c r="I83" s="106"/>
      <c r="K83" s="107"/>
      <c r="L83" s="117"/>
      <c r="M83" s="108"/>
      <c r="N83" s="108"/>
      <c r="O83" s="104"/>
      <c r="P83" s="104"/>
      <c r="Q83" s="104"/>
    </row>
    <row r="84" spans="1:17" s="100" customFormat="1" ht="15.75" hidden="1">
      <c r="I84" s="101"/>
      <c r="J84" s="102"/>
      <c r="K84" s="103"/>
      <c r="L84" s="116"/>
      <c r="M84" s="103"/>
      <c r="N84" s="103"/>
      <c r="O84" s="104"/>
      <c r="P84" s="104"/>
      <c r="Q84" s="104"/>
    </row>
    <row r="85" spans="1:17" s="100" customFormat="1" ht="15.75">
      <c r="I85" s="106">
        <v>36</v>
      </c>
      <c r="J85" s="100" t="s">
        <v>215</v>
      </c>
      <c r="K85" s="107"/>
      <c r="L85" s="282">
        <f>L86</f>
        <v>0</v>
      </c>
      <c r="M85" s="107">
        <v>0</v>
      </c>
      <c r="N85" s="107">
        <f>N86</f>
        <v>0</v>
      </c>
      <c r="O85" s="104"/>
      <c r="P85" s="104"/>
      <c r="Q85" s="104"/>
    </row>
    <row r="86" spans="1:17" s="100" customFormat="1" ht="15.75">
      <c r="I86" s="101">
        <v>366</v>
      </c>
      <c r="J86" s="102" t="s">
        <v>182</v>
      </c>
      <c r="K86" s="103"/>
      <c r="L86" s="241">
        <v>0</v>
      </c>
      <c r="M86" s="242"/>
      <c r="N86" s="242"/>
      <c r="O86" s="104"/>
      <c r="P86" s="104"/>
      <c r="Q86" s="104"/>
    </row>
    <row r="87" spans="1:17" s="100" customFormat="1" ht="15.75">
      <c r="I87" s="106">
        <v>38</v>
      </c>
      <c r="J87" s="193" t="s">
        <v>74</v>
      </c>
      <c r="K87" s="103"/>
      <c r="L87" s="117">
        <f>L88</f>
        <v>220000</v>
      </c>
      <c r="M87" s="107">
        <v>0</v>
      </c>
      <c r="N87" s="107">
        <v>0</v>
      </c>
      <c r="O87" s="104"/>
      <c r="P87" s="104"/>
      <c r="Q87" s="104"/>
    </row>
    <row r="88" spans="1:17" s="100" customFormat="1" ht="15.75">
      <c r="I88" s="101">
        <v>386</v>
      </c>
      <c r="J88" s="102" t="s">
        <v>243</v>
      </c>
      <c r="K88" s="103"/>
      <c r="L88" s="240">
        <v>220000</v>
      </c>
      <c r="M88" s="103"/>
      <c r="N88" s="103"/>
      <c r="O88" s="104"/>
      <c r="P88" s="104"/>
      <c r="Q88" s="104"/>
    </row>
    <row r="89" spans="1:17" s="100" customFormat="1" ht="15.75">
      <c r="I89" s="106">
        <v>5</v>
      </c>
      <c r="J89" s="70" t="s">
        <v>298</v>
      </c>
      <c r="K89" s="107"/>
      <c r="L89" s="243">
        <f>L90</f>
        <v>0</v>
      </c>
      <c r="M89" s="336">
        <f>M90</f>
        <v>697000</v>
      </c>
      <c r="N89" s="336">
        <f>N90</f>
        <v>939000</v>
      </c>
      <c r="O89" s="104"/>
      <c r="P89" s="104"/>
      <c r="Q89" s="104"/>
    </row>
    <row r="90" spans="1:17" s="100" customFormat="1" ht="15.75">
      <c r="I90" s="106">
        <v>54</v>
      </c>
      <c r="J90" s="70" t="s">
        <v>299</v>
      </c>
      <c r="K90" s="107"/>
      <c r="L90" s="243">
        <f>L91</f>
        <v>0</v>
      </c>
      <c r="M90" s="336">
        <f>SUM(M91)</f>
        <v>697000</v>
      </c>
      <c r="N90" s="336">
        <f>SUM(N91)</f>
        <v>939000</v>
      </c>
      <c r="O90" s="104"/>
      <c r="P90" s="104"/>
      <c r="Q90" s="104"/>
    </row>
    <row r="91" spans="1:17" s="100" customFormat="1" ht="15.75">
      <c r="I91" s="101">
        <v>542</v>
      </c>
      <c r="J91" s="230" t="s">
        <v>300</v>
      </c>
      <c r="K91" s="103"/>
      <c r="L91" s="240">
        <v>0</v>
      </c>
      <c r="M91" s="337">
        <v>697000</v>
      </c>
      <c r="N91" s="337">
        <v>939000</v>
      </c>
      <c r="O91" s="104"/>
      <c r="P91" s="104"/>
      <c r="Q91" s="104"/>
    </row>
    <row r="92" spans="1:17" s="2" customFormat="1" ht="15.75">
      <c r="A92" s="51"/>
      <c r="B92" s="51"/>
      <c r="C92" s="51"/>
      <c r="D92" s="51"/>
      <c r="E92" s="51"/>
      <c r="F92" s="51"/>
      <c r="G92" s="51"/>
      <c r="H92" s="51"/>
      <c r="I92" s="59" t="s">
        <v>107</v>
      </c>
      <c r="J92" s="59" t="s">
        <v>304</v>
      </c>
      <c r="K92" s="48">
        <f>K95</f>
        <v>50000</v>
      </c>
      <c r="L92" s="111">
        <f>L94+L100</f>
        <v>129000</v>
      </c>
      <c r="M92" s="111">
        <f>M94+M100</f>
        <v>0</v>
      </c>
      <c r="N92" s="111">
        <f>N94+N100</f>
        <v>0</v>
      </c>
      <c r="O92" s="60"/>
      <c r="P92" s="129"/>
      <c r="Q92" s="129"/>
    </row>
    <row r="93" spans="1:17" s="2" customFormat="1" ht="15.75">
      <c r="A93" s="80"/>
      <c r="B93" s="80"/>
      <c r="C93" s="80"/>
      <c r="D93" s="80"/>
      <c r="E93" s="80"/>
      <c r="F93" s="80"/>
      <c r="G93" s="80"/>
      <c r="H93" s="80"/>
      <c r="I93" s="260" t="s">
        <v>106</v>
      </c>
      <c r="J93" s="261"/>
      <c r="K93" s="262"/>
      <c r="L93" s="263">
        <f>L94+L100</f>
        <v>129000</v>
      </c>
      <c r="M93" s="263">
        <f>M94+M100</f>
        <v>0</v>
      </c>
      <c r="N93" s="263">
        <f>N94+N100</f>
        <v>0</v>
      </c>
      <c r="O93" s="64"/>
      <c r="P93" s="129"/>
      <c r="Q93" s="129"/>
    </row>
    <row r="94" spans="1:17" s="2" customFormat="1" ht="15.75">
      <c r="A94" s="80"/>
      <c r="B94" s="80"/>
      <c r="C94" s="80"/>
      <c r="D94" s="80"/>
      <c r="E94" s="80"/>
      <c r="F94" s="80"/>
      <c r="G94" s="80"/>
      <c r="H94" s="80"/>
      <c r="I94" s="90"/>
      <c r="J94" s="124" t="s">
        <v>190</v>
      </c>
      <c r="K94" s="92"/>
      <c r="L94" s="121">
        <f t="shared" ref="L94:N95" si="1">L95</f>
        <v>30000</v>
      </c>
      <c r="M94" s="121">
        <f>M95</f>
        <v>0</v>
      </c>
      <c r="N94" s="121">
        <f t="shared" si="1"/>
        <v>0</v>
      </c>
      <c r="O94" s="64"/>
      <c r="P94" s="129"/>
      <c r="Q94" s="129"/>
    </row>
    <row r="95" spans="1:17" s="70" customFormat="1" ht="15.75">
      <c r="I95" s="69">
        <v>3</v>
      </c>
      <c r="J95" s="70" t="s">
        <v>16</v>
      </c>
      <c r="K95" s="71">
        <f>K96</f>
        <v>50000</v>
      </c>
      <c r="L95" s="114">
        <f>L96</f>
        <v>30000</v>
      </c>
      <c r="M95" s="114">
        <f t="shared" si="1"/>
        <v>0</v>
      </c>
      <c r="N95" s="114">
        <f t="shared" si="1"/>
        <v>0</v>
      </c>
      <c r="O95" s="72"/>
      <c r="P95" s="72"/>
      <c r="Q95" s="72"/>
    </row>
    <row r="96" spans="1:17" s="70" customFormat="1" ht="15.75">
      <c r="I96" s="69">
        <v>32</v>
      </c>
      <c r="J96" s="70" t="s">
        <v>63</v>
      </c>
      <c r="K96" s="71">
        <f>K98</f>
        <v>50000</v>
      </c>
      <c r="L96" s="114">
        <f>L98</f>
        <v>30000</v>
      </c>
      <c r="M96" s="114">
        <v>0</v>
      </c>
      <c r="N96" s="114">
        <v>0</v>
      </c>
      <c r="O96" s="72"/>
      <c r="P96" s="72"/>
      <c r="Q96" s="72"/>
    </row>
    <row r="97" spans="1:17" s="70" customFormat="1" ht="15.75" hidden="1">
      <c r="I97" s="69"/>
      <c r="K97" s="71"/>
      <c r="L97" s="114"/>
      <c r="M97" s="159"/>
      <c r="N97" s="159"/>
      <c r="O97" s="72"/>
      <c r="P97" s="72"/>
      <c r="Q97" s="72"/>
    </row>
    <row r="98" spans="1:17" s="70" customFormat="1" ht="15.75">
      <c r="B98" s="70">
        <v>1</v>
      </c>
      <c r="I98" s="101">
        <v>329</v>
      </c>
      <c r="J98" s="102" t="s">
        <v>67</v>
      </c>
      <c r="K98" s="103">
        <v>50000</v>
      </c>
      <c r="L98" s="240">
        <v>30000</v>
      </c>
      <c r="M98" s="116"/>
      <c r="N98" s="116"/>
      <c r="O98" s="105"/>
      <c r="P98" s="105"/>
      <c r="Q98" s="105"/>
    </row>
    <row r="99" spans="1:17" s="2" customFormat="1" ht="7.5" hidden="1" customHeight="1">
      <c r="A99" s="78"/>
      <c r="B99" s="78"/>
      <c r="C99" s="78"/>
      <c r="D99" s="78"/>
      <c r="E99" s="78"/>
      <c r="F99" s="78"/>
      <c r="G99" s="78"/>
      <c r="H99" s="78"/>
      <c r="I99" s="79"/>
      <c r="J99" s="79"/>
      <c r="K99" s="79"/>
      <c r="L99" s="244"/>
      <c r="M99" s="109"/>
      <c r="N99" s="109"/>
      <c r="O99" s="79"/>
      <c r="P99" s="130"/>
      <c r="Q99" s="130"/>
    </row>
    <row r="100" spans="1:17" s="2" customFormat="1" ht="15.75">
      <c r="A100" s="80"/>
      <c r="B100" s="80"/>
      <c r="C100" s="80"/>
      <c r="D100" s="80"/>
      <c r="E100" s="80"/>
      <c r="F100" s="80"/>
      <c r="G100" s="80"/>
      <c r="H100" s="80"/>
      <c r="I100" s="90"/>
      <c r="J100" s="124" t="s">
        <v>236</v>
      </c>
      <c r="K100" s="92"/>
      <c r="L100" s="121">
        <f t="shared" ref="L100:N101" si="2">L101</f>
        <v>99000</v>
      </c>
      <c r="M100" s="121">
        <f t="shared" si="2"/>
        <v>0</v>
      </c>
      <c r="N100" s="121">
        <f t="shared" si="2"/>
        <v>0</v>
      </c>
      <c r="O100" s="64"/>
      <c r="P100" s="129"/>
      <c r="Q100" s="129"/>
    </row>
    <row r="101" spans="1:17" s="70" customFormat="1" ht="15.75">
      <c r="I101" s="69">
        <v>3</v>
      </c>
      <c r="J101" s="70" t="s">
        <v>16</v>
      </c>
      <c r="K101" s="71">
        <f>K102</f>
        <v>50000</v>
      </c>
      <c r="L101" s="114">
        <f>L102</f>
        <v>99000</v>
      </c>
      <c r="M101" s="114">
        <f t="shared" si="2"/>
        <v>0</v>
      </c>
      <c r="N101" s="114">
        <f t="shared" si="2"/>
        <v>0</v>
      </c>
      <c r="O101" s="72"/>
      <c r="P101" s="72"/>
      <c r="Q101" s="72"/>
    </row>
    <row r="102" spans="1:17" s="70" customFormat="1" ht="15.75">
      <c r="I102" s="69">
        <v>32</v>
      </c>
      <c r="J102" s="70" t="s">
        <v>63</v>
      </c>
      <c r="K102" s="71">
        <f>K104</f>
        <v>50000</v>
      </c>
      <c r="L102" s="114">
        <f>L104</f>
        <v>99000</v>
      </c>
      <c r="M102" s="114">
        <v>0</v>
      </c>
      <c r="N102" s="114">
        <v>0</v>
      </c>
      <c r="O102" s="72"/>
      <c r="P102" s="72"/>
      <c r="Q102" s="72"/>
    </row>
    <row r="103" spans="1:17" s="70" customFormat="1" ht="15.75" hidden="1">
      <c r="I103" s="69"/>
      <c r="K103" s="71"/>
      <c r="L103" s="114"/>
      <c r="M103" s="159"/>
      <c r="N103" s="159"/>
      <c r="O103" s="72"/>
      <c r="P103" s="72"/>
      <c r="Q103" s="72"/>
    </row>
    <row r="104" spans="1:17" s="70" customFormat="1" ht="15.75">
      <c r="B104" s="70">
        <v>1</v>
      </c>
      <c r="I104" s="101">
        <v>329</v>
      </c>
      <c r="J104" s="102" t="s">
        <v>67</v>
      </c>
      <c r="K104" s="103">
        <v>50000</v>
      </c>
      <c r="L104" s="116">
        <v>99000</v>
      </c>
      <c r="M104" s="116"/>
      <c r="N104" s="116"/>
      <c r="O104" s="105"/>
      <c r="P104" s="105"/>
      <c r="Q104" s="105"/>
    </row>
    <row r="105" spans="1:17" s="2" customFormat="1" ht="7.5" hidden="1" customHeight="1">
      <c r="A105" s="78"/>
      <c r="B105" s="78"/>
      <c r="C105" s="78"/>
      <c r="D105" s="78"/>
      <c r="E105" s="78"/>
      <c r="F105" s="78"/>
      <c r="G105" s="78"/>
      <c r="H105" s="78"/>
      <c r="I105" s="79"/>
      <c r="J105" s="79"/>
      <c r="K105" s="79"/>
      <c r="L105" s="109"/>
      <c r="M105" s="109"/>
      <c r="N105" s="109"/>
      <c r="O105" s="79"/>
      <c r="P105" s="130"/>
      <c r="Q105" s="130"/>
    </row>
    <row r="106" spans="1:17" s="70" customFormat="1" ht="15.75" hidden="1">
      <c r="I106" s="69"/>
      <c r="K106" s="71"/>
      <c r="L106" s="114"/>
      <c r="M106" s="159"/>
      <c r="N106" s="159"/>
      <c r="O106" s="72"/>
      <c r="P106" s="72"/>
      <c r="Q106" s="72"/>
    </row>
    <row r="107" spans="1:17" s="2" customFormat="1" ht="7.5" hidden="1" customHeight="1">
      <c r="A107" s="78"/>
      <c r="B107" s="78"/>
      <c r="C107" s="78"/>
      <c r="D107" s="78"/>
      <c r="E107" s="78"/>
      <c r="F107" s="78"/>
      <c r="G107" s="78"/>
      <c r="H107" s="78"/>
      <c r="I107" s="79"/>
      <c r="J107" s="79"/>
      <c r="K107" s="79"/>
      <c r="L107" s="109"/>
      <c r="M107" s="109"/>
      <c r="N107" s="109"/>
      <c r="O107" s="79"/>
      <c r="P107" s="130"/>
      <c r="Q107" s="130"/>
    </row>
    <row r="108" spans="1:17" s="2" customFormat="1" ht="21" customHeight="1">
      <c r="A108" s="81"/>
      <c r="B108" s="81"/>
      <c r="C108" s="81"/>
      <c r="D108" s="81"/>
      <c r="E108" s="81"/>
      <c r="F108" s="81"/>
      <c r="G108" s="81"/>
      <c r="H108" s="81"/>
      <c r="I108" s="56" t="s">
        <v>108</v>
      </c>
      <c r="J108" s="56" t="s">
        <v>109</v>
      </c>
      <c r="K108" s="57">
        <f>K109</f>
        <v>17500</v>
      </c>
      <c r="L108" s="110">
        <f>L109</f>
        <v>33000</v>
      </c>
      <c r="M108" s="110">
        <f>M109</f>
        <v>33000</v>
      </c>
      <c r="N108" s="110">
        <f>N109</f>
        <v>33000</v>
      </c>
      <c r="O108" s="58">
        <f>L108/K108*100</f>
        <v>188.57142857142856</v>
      </c>
      <c r="P108" s="129"/>
      <c r="Q108" s="129"/>
    </row>
    <row r="109" spans="1:17" s="2" customFormat="1" ht="15.75">
      <c r="A109" s="51"/>
      <c r="B109" s="51"/>
      <c r="C109" s="51"/>
      <c r="D109" s="51"/>
      <c r="E109" s="51"/>
      <c r="F109" s="51"/>
      <c r="G109" s="51"/>
      <c r="H109" s="51"/>
      <c r="I109" s="59" t="s">
        <v>110</v>
      </c>
      <c r="J109" s="59" t="s">
        <v>111</v>
      </c>
      <c r="K109" s="48">
        <f>K112</f>
        <v>17500</v>
      </c>
      <c r="L109" s="111">
        <f>L112</f>
        <v>33000</v>
      </c>
      <c r="M109" s="111">
        <f t="shared" ref="M109:N112" si="3">M110</f>
        <v>33000</v>
      </c>
      <c r="N109" s="111">
        <f t="shared" si="3"/>
        <v>33000</v>
      </c>
      <c r="O109" s="60">
        <f>L109/K109*100</f>
        <v>188.57142857142856</v>
      </c>
      <c r="P109" s="129"/>
      <c r="Q109" s="129"/>
    </row>
    <row r="110" spans="1:17" s="2" customFormat="1" ht="15.75">
      <c r="A110" s="80"/>
      <c r="B110" s="80"/>
      <c r="C110" s="80"/>
      <c r="D110" s="80"/>
      <c r="E110" s="80"/>
      <c r="F110" s="80"/>
      <c r="G110" s="80"/>
      <c r="H110" s="80"/>
      <c r="I110" s="260" t="s">
        <v>106</v>
      </c>
      <c r="J110" s="261"/>
      <c r="K110" s="262"/>
      <c r="L110" s="264">
        <f>L111</f>
        <v>33000</v>
      </c>
      <c r="M110" s="263">
        <f t="shared" si="3"/>
        <v>33000</v>
      </c>
      <c r="N110" s="263">
        <f t="shared" si="3"/>
        <v>33000</v>
      </c>
      <c r="O110" s="64"/>
      <c r="P110" s="129"/>
      <c r="Q110" s="129"/>
    </row>
    <row r="111" spans="1:17" s="2" customFormat="1" ht="15.75">
      <c r="A111" s="80"/>
      <c r="B111" s="80"/>
      <c r="C111" s="80"/>
      <c r="D111" s="80"/>
      <c r="E111" s="80"/>
      <c r="F111" s="80"/>
      <c r="G111" s="80"/>
      <c r="H111" s="80"/>
      <c r="I111" s="90"/>
      <c r="J111" s="124" t="s">
        <v>189</v>
      </c>
      <c r="K111" s="92"/>
      <c r="L111" s="121">
        <f>L112</f>
        <v>33000</v>
      </c>
      <c r="M111" s="121">
        <f t="shared" si="3"/>
        <v>33000</v>
      </c>
      <c r="N111" s="121">
        <f t="shared" si="3"/>
        <v>33000</v>
      </c>
      <c r="O111" s="64"/>
      <c r="P111" s="129"/>
      <c r="Q111" s="129"/>
    </row>
    <row r="112" spans="1:17" s="70" customFormat="1" ht="15.75">
      <c r="I112" s="69">
        <v>3</v>
      </c>
      <c r="J112" s="70" t="s">
        <v>16</v>
      </c>
      <c r="K112" s="71">
        <f>K113</f>
        <v>17500</v>
      </c>
      <c r="L112" s="114">
        <f>L113</f>
        <v>33000</v>
      </c>
      <c r="M112" s="114">
        <f t="shared" si="3"/>
        <v>33000</v>
      </c>
      <c r="N112" s="114">
        <f t="shared" si="3"/>
        <v>33000</v>
      </c>
      <c r="O112" s="72">
        <f>L112/K112*100</f>
        <v>188.57142857142856</v>
      </c>
      <c r="P112" s="72"/>
      <c r="Q112" s="72"/>
    </row>
    <row r="113" spans="1:17" s="70" customFormat="1" ht="15.75">
      <c r="I113" s="69">
        <v>38</v>
      </c>
      <c r="J113" s="70" t="s">
        <v>74</v>
      </c>
      <c r="K113" s="71">
        <f>K114</f>
        <v>17500</v>
      </c>
      <c r="L113" s="114">
        <f>L114</f>
        <v>33000</v>
      </c>
      <c r="M113" s="114">
        <v>33000</v>
      </c>
      <c r="N113" s="114">
        <v>33000</v>
      </c>
      <c r="O113" s="72">
        <f>L113/K113*100</f>
        <v>188.57142857142856</v>
      </c>
      <c r="P113" s="72"/>
      <c r="Q113" s="72"/>
    </row>
    <row r="114" spans="1:17" s="70" customFormat="1" ht="15.75">
      <c r="B114" s="70">
        <v>1</v>
      </c>
      <c r="I114" s="73">
        <v>381</v>
      </c>
      <c r="J114" s="74" t="s">
        <v>75</v>
      </c>
      <c r="K114" s="75">
        <v>17500</v>
      </c>
      <c r="L114" s="222">
        <v>33000</v>
      </c>
      <c r="M114" s="75"/>
      <c r="N114" s="75"/>
      <c r="O114" s="72">
        <f>L114/K114*100</f>
        <v>188.57142857142856</v>
      </c>
      <c r="P114" s="76"/>
      <c r="Q114" s="76"/>
    </row>
    <row r="115" spans="1:17" s="70" customFormat="1" ht="15.75">
      <c r="I115" s="73"/>
      <c r="J115" s="279"/>
      <c r="K115" s="75"/>
      <c r="L115" s="222"/>
      <c r="M115" s="75"/>
      <c r="N115" s="75"/>
      <c r="O115" s="72"/>
      <c r="P115" s="76"/>
      <c r="Q115" s="76"/>
    </row>
    <row r="116" spans="1:17" s="70" customFormat="1" ht="15.75">
      <c r="I116" s="73"/>
      <c r="J116" s="185"/>
      <c r="K116" s="75"/>
      <c r="L116" s="115"/>
      <c r="M116" s="75"/>
      <c r="N116" s="75"/>
      <c r="O116" s="76"/>
      <c r="P116" s="76"/>
      <c r="Q116" s="76"/>
    </row>
    <row r="117" spans="1:17" s="74" customFormat="1" ht="28.5" customHeight="1">
      <c r="A117" s="56"/>
      <c r="B117" s="56"/>
      <c r="C117" s="56"/>
      <c r="D117" s="56"/>
      <c r="E117" s="56"/>
      <c r="F117" s="56"/>
      <c r="G117" s="56"/>
      <c r="H117" s="56"/>
      <c r="I117" s="82" t="s">
        <v>112</v>
      </c>
      <c r="J117" s="56" t="s">
        <v>113</v>
      </c>
      <c r="K117" s="83" t="e">
        <f>K118</f>
        <v>#REF!</v>
      </c>
      <c r="L117" s="119">
        <v>3013000</v>
      </c>
      <c r="M117" s="119">
        <f>M118</f>
        <v>5710000</v>
      </c>
      <c r="N117" s="119">
        <f>N118</f>
        <v>2265000</v>
      </c>
      <c r="O117" s="84" t="e">
        <f>L117/K117*100</f>
        <v>#REF!</v>
      </c>
      <c r="P117" s="72"/>
      <c r="Q117" s="72"/>
    </row>
    <row r="118" spans="1:17" s="74" customFormat="1" ht="27.75" customHeight="1">
      <c r="A118" s="85"/>
      <c r="B118" s="85"/>
      <c r="C118" s="85"/>
      <c r="D118" s="85"/>
      <c r="E118" s="85"/>
      <c r="F118" s="85"/>
      <c r="G118" s="85"/>
      <c r="H118" s="85"/>
      <c r="I118" s="125" t="s">
        <v>114</v>
      </c>
      <c r="J118" s="59" t="s">
        <v>113</v>
      </c>
      <c r="K118" s="86" t="e">
        <f>K119+#REF!+K176</f>
        <v>#REF!</v>
      </c>
      <c r="L118" s="120">
        <v>3013000</v>
      </c>
      <c r="M118" s="120">
        <f>M119+M176</f>
        <v>5710000</v>
      </c>
      <c r="N118" s="120">
        <f>N119+N176</f>
        <v>2265000</v>
      </c>
      <c r="O118" s="87" t="e">
        <f>L118/K118*100</f>
        <v>#REF!</v>
      </c>
      <c r="P118" s="72"/>
      <c r="Q118" s="72"/>
    </row>
    <row r="119" spans="1:17" s="2" customFormat="1" ht="15" customHeight="1">
      <c r="A119" s="81"/>
      <c r="B119" s="81"/>
      <c r="C119" s="81"/>
      <c r="D119" s="81"/>
      <c r="E119" s="81"/>
      <c r="F119" s="81"/>
      <c r="G119" s="81"/>
      <c r="H119" s="81"/>
      <c r="I119" s="56" t="s">
        <v>115</v>
      </c>
      <c r="J119" s="56" t="s">
        <v>116</v>
      </c>
      <c r="K119" s="57" t="e">
        <f>K120+#REF!</f>
        <v>#REF!</v>
      </c>
      <c r="L119" s="110">
        <v>1138000</v>
      </c>
      <c r="M119" s="110">
        <f>M120</f>
        <v>1290000</v>
      </c>
      <c r="N119" s="110">
        <f>N120</f>
        <v>1295000</v>
      </c>
      <c r="O119" s="58" t="e">
        <f>L119/K119*100</f>
        <v>#REF!</v>
      </c>
      <c r="P119" s="129"/>
      <c r="Q119" s="129"/>
    </row>
    <row r="120" spans="1:17" s="2" customFormat="1" ht="15.75">
      <c r="A120" s="51"/>
      <c r="B120" s="51"/>
      <c r="C120" s="51"/>
      <c r="D120" s="51"/>
      <c r="E120" s="51"/>
      <c r="F120" s="51"/>
      <c r="G120" s="51"/>
      <c r="H120" s="51"/>
      <c r="I120" s="59" t="s">
        <v>117</v>
      </c>
      <c r="J120" s="59" t="s">
        <v>118</v>
      </c>
      <c r="K120" s="48" t="e">
        <f>K123</f>
        <v>#REF!</v>
      </c>
      <c r="L120" s="111">
        <v>1138000</v>
      </c>
      <c r="M120" s="111">
        <f>M123+M146+M152+M157+M162+M167+M172</f>
        <v>1290000</v>
      </c>
      <c r="N120" s="111">
        <f>N123+N146+N152+N157+N162+N167+N172</f>
        <v>1295000</v>
      </c>
      <c r="O120" s="60" t="e">
        <f>L120/K120*100</f>
        <v>#REF!</v>
      </c>
      <c r="P120" s="129"/>
      <c r="Q120" s="129"/>
    </row>
    <row r="121" spans="1:17" s="2" customFormat="1" ht="15.75">
      <c r="A121" s="80"/>
      <c r="B121" s="80"/>
      <c r="C121" s="80"/>
      <c r="D121" s="80"/>
      <c r="E121" s="80"/>
      <c r="F121" s="80"/>
      <c r="G121" s="80"/>
      <c r="H121" s="80"/>
      <c r="I121" s="260" t="s">
        <v>187</v>
      </c>
      <c r="J121" s="261"/>
      <c r="K121" s="262"/>
      <c r="L121" s="264">
        <v>882000</v>
      </c>
      <c r="M121" s="263">
        <f>M122+M145</f>
        <v>958000</v>
      </c>
      <c r="N121" s="263">
        <f>N122+N145</f>
        <v>963000</v>
      </c>
      <c r="O121" s="64"/>
      <c r="P121" s="129"/>
      <c r="Q121" s="129"/>
    </row>
    <row r="122" spans="1:17" s="2" customFormat="1" ht="15.75">
      <c r="A122" s="80"/>
      <c r="B122" s="80"/>
      <c r="C122" s="80"/>
      <c r="D122" s="80"/>
      <c r="E122" s="80"/>
      <c r="F122" s="80"/>
      <c r="G122" s="80"/>
      <c r="H122" s="80"/>
      <c r="I122" s="90"/>
      <c r="J122" s="124" t="s">
        <v>221</v>
      </c>
      <c r="K122" s="92"/>
      <c r="L122" s="121">
        <f>L123</f>
        <v>825000</v>
      </c>
      <c r="M122" s="121">
        <f>M123</f>
        <v>901000</v>
      </c>
      <c r="N122" s="121">
        <f>N123</f>
        <v>906000</v>
      </c>
      <c r="O122" s="64"/>
      <c r="P122" s="129"/>
      <c r="Q122" s="129"/>
    </row>
    <row r="123" spans="1:17" s="70" customFormat="1" ht="15.75">
      <c r="I123" s="69">
        <v>3</v>
      </c>
      <c r="J123" s="70" t="s">
        <v>16</v>
      </c>
      <c r="K123" s="71" t="e">
        <f>K124+K128+#REF!+#REF!</f>
        <v>#REF!</v>
      </c>
      <c r="L123" s="114">
        <f>L124+L128</f>
        <v>825000</v>
      </c>
      <c r="M123" s="114">
        <f>M124+M128</f>
        <v>901000</v>
      </c>
      <c r="N123" s="114">
        <f>N124+N128</f>
        <v>906000</v>
      </c>
      <c r="O123" s="72" t="e">
        <f t="shared" ref="O123:O131" si="4">L123/K123*100</f>
        <v>#REF!</v>
      </c>
      <c r="P123" s="72"/>
      <c r="Q123" s="72"/>
    </row>
    <row r="124" spans="1:17" s="70" customFormat="1" ht="15.75">
      <c r="I124" s="69">
        <v>31</v>
      </c>
      <c r="J124" s="70" t="s">
        <v>59</v>
      </c>
      <c r="K124" s="71">
        <f>K125+K126+K127</f>
        <v>304000</v>
      </c>
      <c r="L124" s="114">
        <f>L125+L126+L127</f>
        <v>630000</v>
      </c>
      <c r="M124" s="158">
        <v>646000</v>
      </c>
      <c r="N124" s="114">
        <v>651000</v>
      </c>
      <c r="O124" s="72">
        <f t="shared" si="4"/>
        <v>207.23684210526315</v>
      </c>
      <c r="P124" s="72"/>
      <c r="Q124" s="72"/>
    </row>
    <row r="125" spans="1:17" s="70" customFormat="1" ht="15.75">
      <c r="B125" s="70">
        <v>1</v>
      </c>
      <c r="D125" s="70">
        <v>3</v>
      </c>
      <c r="I125" s="73">
        <v>311</v>
      </c>
      <c r="J125" s="74" t="s">
        <v>60</v>
      </c>
      <c r="K125" s="75">
        <v>250000</v>
      </c>
      <c r="L125" s="115">
        <v>534000</v>
      </c>
      <c r="M125" s="75"/>
      <c r="N125" s="75"/>
      <c r="O125" s="72">
        <f t="shared" si="4"/>
        <v>213.60000000000002</v>
      </c>
      <c r="P125" s="72"/>
      <c r="Q125" s="72"/>
    </row>
    <row r="126" spans="1:17" s="70" customFormat="1" ht="15.75">
      <c r="B126" s="70">
        <v>1</v>
      </c>
      <c r="I126" s="73">
        <v>312</v>
      </c>
      <c r="J126" s="74" t="s">
        <v>61</v>
      </c>
      <c r="K126" s="75">
        <v>10000</v>
      </c>
      <c r="L126" s="222">
        <v>16000</v>
      </c>
      <c r="M126" s="75"/>
      <c r="N126" s="75"/>
      <c r="O126" s="72">
        <f t="shared" si="4"/>
        <v>160</v>
      </c>
      <c r="P126" s="72"/>
      <c r="Q126" s="72"/>
    </row>
    <row r="127" spans="1:17" s="70" customFormat="1" ht="15.75">
      <c r="B127" s="70">
        <v>1</v>
      </c>
      <c r="D127" s="70">
        <v>3</v>
      </c>
      <c r="I127" s="73">
        <v>313</v>
      </c>
      <c r="J127" s="74" t="s">
        <v>62</v>
      </c>
      <c r="K127" s="75">
        <v>44000</v>
      </c>
      <c r="L127" s="222">
        <v>80000</v>
      </c>
      <c r="M127" s="75"/>
      <c r="N127" s="75"/>
      <c r="O127" s="72">
        <f t="shared" si="4"/>
        <v>181.81818181818181</v>
      </c>
      <c r="P127" s="72"/>
      <c r="Q127" s="72"/>
    </row>
    <row r="128" spans="1:17" s="70" customFormat="1" ht="15.75">
      <c r="I128" s="69">
        <v>32</v>
      </c>
      <c r="J128" s="70" t="s">
        <v>63</v>
      </c>
      <c r="K128" s="71" t="e">
        <f>K129+K130+K131+#REF!+#REF!</f>
        <v>#REF!</v>
      </c>
      <c r="L128" s="114">
        <f>L129+L130+L131</f>
        <v>195000</v>
      </c>
      <c r="M128" s="114">
        <v>255000</v>
      </c>
      <c r="N128" s="114">
        <v>255000</v>
      </c>
      <c r="O128" s="72" t="e">
        <f t="shared" si="4"/>
        <v>#REF!</v>
      </c>
      <c r="P128" s="72"/>
      <c r="Q128" s="72"/>
    </row>
    <row r="129" spans="2:17" s="70" customFormat="1" ht="15.75">
      <c r="B129" s="70">
        <v>1</v>
      </c>
      <c r="I129" s="73">
        <v>321</v>
      </c>
      <c r="J129" s="74" t="s">
        <v>64</v>
      </c>
      <c r="K129" s="75">
        <v>21000</v>
      </c>
      <c r="L129" s="222">
        <v>38000</v>
      </c>
      <c r="M129" s="75"/>
      <c r="N129" s="75"/>
      <c r="O129" s="72">
        <f t="shared" si="4"/>
        <v>180.95238095238096</v>
      </c>
      <c r="P129" s="72"/>
      <c r="Q129" s="72"/>
    </row>
    <row r="130" spans="2:17" s="70" customFormat="1" ht="15.75">
      <c r="B130" s="70">
        <v>1</v>
      </c>
      <c r="I130" s="73">
        <v>322</v>
      </c>
      <c r="J130" s="74" t="s">
        <v>65</v>
      </c>
      <c r="K130" s="75">
        <v>79000</v>
      </c>
      <c r="L130" s="222">
        <v>79000</v>
      </c>
      <c r="M130" s="75"/>
      <c r="N130" s="75"/>
      <c r="O130" s="72">
        <f t="shared" si="4"/>
        <v>100</v>
      </c>
      <c r="P130" s="72"/>
      <c r="Q130" s="72"/>
    </row>
    <row r="131" spans="2:17" s="70" customFormat="1" ht="15.75">
      <c r="B131" s="70">
        <v>1</v>
      </c>
      <c r="D131" s="70">
        <v>3</v>
      </c>
      <c r="I131" s="73">
        <v>323</v>
      </c>
      <c r="J131" s="74" t="s">
        <v>66</v>
      </c>
      <c r="K131" s="75">
        <v>213600</v>
      </c>
      <c r="L131" s="181">
        <v>78000</v>
      </c>
      <c r="M131" s="75"/>
      <c r="N131" s="75"/>
      <c r="O131" s="72">
        <f t="shared" si="4"/>
        <v>36.516853932584269</v>
      </c>
      <c r="P131" s="72"/>
      <c r="Q131" s="72"/>
    </row>
    <row r="132" spans="2:17" s="70" customFormat="1" ht="7.5" hidden="1" customHeight="1">
      <c r="I132" s="73"/>
      <c r="J132" s="74"/>
      <c r="K132" s="75"/>
      <c r="L132" s="115"/>
      <c r="M132" s="75"/>
      <c r="N132" s="75"/>
      <c r="O132" s="72" t="e">
        <f t="shared" ref="O132:O141" si="5">L132/K132*100</f>
        <v>#DIV/0!</v>
      </c>
      <c r="P132" s="72"/>
      <c r="Q132" s="72"/>
    </row>
    <row r="133" spans="2:17" s="70" customFormat="1" ht="15.75" hidden="1">
      <c r="I133" s="69"/>
      <c r="K133" s="75"/>
      <c r="L133" s="115"/>
      <c r="M133" s="75"/>
      <c r="N133" s="75"/>
      <c r="O133" s="72" t="e">
        <f t="shared" si="5"/>
        <v>#DIV/0!</v>
      </c>
      <c r="P133" s="72"/>
      <c r="Q133" s="72"/>
    </row>
    <row r="134" spans="2:17" s="70" customFormat="1" ht="15.75" hidden="1">
      <c r="I134" s="69"/>
      <c r="K134" s="71"/>
      <c r="L134" s="114"/>
      <c r="M134" s="77"/>
      <c r="N134" s="77"/>
      <c r="O134" s="72" t="e">
        <f t="shared" si="5"/>
        <v>#DIV/0!</v>
      </c>
      <c r="P134" s="72"/>
      <c r="Q134" s="72"/>
    </row>
    <row r="135" spans="2:17" s="70" customFormat="1" ht="12.6" hidden="1" customHeight="1">
      <c r="I135" s="73"/>
      <c r="J135" s="74"/>
      <c r="K135" s="75"/>
      <c r="L135" s="115"/>
      <c r="M135" s="75"/>
      <c r="N135" s="75"/>
      <c r="O135" s="72" t="e">
        <f t="shared" si="5"/>
        <v>#DIV/0!</v>
      </c>
      <c r="P135" s="72"/>
      <c r="Q135" s="72"/>
    </row>
    <row r="136" spans="2:17" s="70" customFormat="1" ht="7.5" hidden="1" customHeight="1">
      <c r="I136" s="69"/>
      <c r="K136" s="71"/>
      <c r="L136" s="114"/>
      <c r="M136" s="77"/>
      <c r="N136" s="77"/>
      <c r="O136" s="72" t="e">
        <f t="shared" si="5"/>
        <v>#DIV/0!</v>
      </c>
      <c r="P136" s="72"/>
      <c r="Q136" s="72"/>
    </row>
    <row r="137" spans="2:17" s="70" customFormat="1" ht="14.25" hidden="1" customHeight="1">
      <c r="I137" s="73"/>
      <c r="J137" s="88"/>
      <c r="K137" s="75"/>
      <c r="L137" s="115"/>
      <c r="M137" s="75"/>
      <c r="N137" s="75"/>
      <c r="O137" s="72" t="e">
        <f t="shared" si="5"/>
        <v>#DIV/0!</v>
      </c>
      <c r="P137" s="72"/>
      <c r="Q137" s="72"/>
    </row>
    <row r="138" spans="2:17" s="70" customFormat="1" ht="15.75" hidden="1">
      <c r="I138" s="69"/>
      <c r="K138" s="71"/>
      <c r="L138" s="114"/>
      <c r="M138" s="77"/>
      <c r="N138" s="77"/>
      <c r="O138" s="72" t="e">
        <f t="shared" si="5"/>
        <v>#DIV/0!</v>
      </c>
      <c r="P138" s="72"/>
      <c r="Q138" s="72"/>
    </row>
    <row r="139" spans="2:17" s="70" customFormat="1" ht="15.75" hidden="1">
      <c r="I139" s="73"/>
      <c r="J139" s="74"/>
      <c r="K139" s="75"/>
      <c r="L139" s="115"/>
      <c r="M139" s="75"/>
      <c r="N139" s="75"/>
      <c r="O139" s="72" t="e">
        <f t="shared" si="5"/>
        <v>#DIV/0!</v>
      </c>
      <c r="P139" s="72"/>
      <c r="Q139" s="72"/>
    </row>
    <row r="140" spans="2:17" s="70" customFormat="1" ht="15.75" hidden="1">
      <c r="I140" s="73"/>
      <c r="J140" s="74"/>
      <c r="K140" s="75"/>
      <c r="L140" s="115"/>
      <c r="M140" s="75"/>
      <c r="N140" s="75"/>
      <c r="O140" s="72" t="e">
        <f t="shared" si="5"/>
        <v>#DIV/0!</v>
      </c>
      <c r="P140" s="72"/>
      <c r="Q140" s="72"/>
    </row>
    <row r="141" spans="2:17" s="70" customFormat="1" ht="15.75" hidden="1">
      <c r="I141" s="73"/>
      <c r="J141" s="74"/>
      <c r="K141" s="75"/>
      <c r="L141" s="115"/>
      <c r="M141" s="75"/>
      <c r="N141" s="75"/>
      <c r="O141" s="72" t="e">
        <f t="shared" si="5"/>
        <v>#DIV/0!</v>
      </c>
      <c r="P141" s="72"/>
      <c r="Q141" s="72"/>
    </row>
    <row r="142" spans="2:17" s="311" customFormat="1" ht="15.75">
      <c r="I142" s="313"/>
      <c r="J142" s="311" t="s">
        <v>329</v>
      </c>
      <c r="K142" s="314"/>
      <c r="L142" s="315">
        <f>SUM(L143)</f>
        <v>25000</v>
      </c>
      <c r="M142" s="314"/>
      <c r="N142" s="314"/>
      <c r="O142" s="312"/>
      <c r="P142" s="312"/>
      <c r="Q142" s="312"/>
    </row>
    <row r="143" spans="2:17" s="70" customFormat="1" ht="15.75">
      <c r="I143" s="69">
        <v>32</v>
      </c>
      <c r="J143" s="70" t="s">
        <v>63</v>
      </c>
      <c r="K143" s="71"/>
      <c r="L143" s="114">
        <v>25000</v>
      </c>
      <c r="M143" s="71"/>
      <c r="N143" s="71"/>
      <c r="O143" s="72"/>
      <c r="P143" s="72"/>
      <c r="Q143" s="72"/>
    </row>
    <row r="144" spans="2:17" s="70" customFormat="1" ht="15.75">
      <c r="I144" s="73">
        <v>323</v>
      </c>
      <c r="J144" s="303" t="s">
        <v>66</v>
      </c>
      <c r="K144" s="75"/>
      <c r="L144" s="115">
        <v>25000</v>
      </c>
      <c r="M144" s="75"/>
      <c r="N144" s="75"/>
      <c r="O144" s="72"/>
      <c r="P144" s="72"/>
      <c r="Q144" s="72"/>
    </row>
    <row r="145" spans="1:17" s="2" customFormat="1" ht="15.75">
      <c r="I145" s="65"/>
      <c r="J145" s="66" t="s">
        <v>188</v>
      </c>
      <c r="K145" s="67"/>
      <c r="L145" s="113">
        <f t="shared" ref="L145:N146" si="6">L146</f>
        <v>57000</v>
      </c>
      <c r="M145" s="113">
        <f t="shared" si="6"/>
        <v>57000</v>
      </c>
      <c r="N145" s="276">
        <f t="shared" si="6"/>
        <v>57000</v>
      </c>
      <c r="O145" s="68"/>
      <c r="P145" s="129"/>
      <c r="Q145" s="129"/>
    </row>
    <row r="146" spans="1:17" s="70" customFormat="1" ht="15.75">
      <c r="I146" s="69">
        <v>3</v>
      </c>
      <c r="J146" s="70" t="s">
        <v>16</v>
      </c>
      <c r="K146" s="71" t="e">
        <f>K147+#REF!+#REF!+#REF!</f>
        <v>#REF!</v>
      </c>
      <c r="L146" s="114">
        <f t="shared" si="6"/>
        <v>57000</v>
      </c>
      <c r="M146" s="114">
        <f t="shared" si="6"/>
        <v>57000</v>
      </c>
      <c r="N146" s="114">
        <f t="shared" si="6"/>
        <v>57000</v>
      </c>
      <c r="O146" s="72" t="e">
        <f>L146/K146*100</f>
        <v>#REF!</v>
      </c>
      <c r="P146" s="72"/>
      <c r="Q146" s="72"/>
    </row>
    <row r="147" spans="1:17" s="70" customFormat="1" ht="15.75">
      <c r="I147" s="69">
        <v>31</v>
      </c>
      <c r="J147" s="70" t="s">
        <v>59</v>
      </c>
      <c r="K147" s="71" t="e">
        <f>K148+#REF!+K149</f>
        <v>#REF!</v>
      </c>
      <c r="L147" s="114">
        <f>L148+L149</f>
        <v>57000</v>
      </c>
      <c r="M147" s="158">
        <v>57000</v>
      </c>
      <c r="N147" s="114">
        <v>57000</v>
      </c>
      <c r="O147" s="72" t="e">
        <f>L147/K147*100</f>
        <v>#REF!</v>
      </c>
      <c r="P147" s="72"/>
      <c r="Q147" s="72"/>
    </row>
    <row r="148" spans="1:17" s="70" customFormat="1" ht="15.75">
      <c r="B148" s="70">
        <v>1</v>
      </c>
      <c r="D148" s="70">
        <v>3</v>
      </c>
      <c r="I148" s="73">
        <v>311</v>
      </c>
      <c r="J148" s="74" t="s">
        <v>60</v>
      </c>
      <c r="K148" s="75">
        <v>250000</v>
      </c>
      <c r="L148" s="222">
        <v>49000</v>
      </c>
      <c r="M148" s="75"/>
      <c r="N148" s="188"/>
      <c r="O148" s="72">
        <f>L148/K148*100</f>
        <v>19.600000000000001</v>
      </c>
      <c r="P148" s="72"/>
      <c r="Q148" s="72"/>
    </row>
    <row r="149" spans="1:17" s="70" customFormat="1" ht="15.75">
      <c r="B149" s="70">
        <v>1</v>
      </c>
      <c r="D149" s="70">
        <v>3</v>
      </c>
      <c r="I149" s="73">
        <v>313</v>
      </c>
      <c r="J149" s="74" t="s">
        <v>62</v>
      </c>
      <c r="K149" s="75">
        <v>44000</v>
      </c>
      <c r="L149" s="222">
        <v>8000</v>
      </c>
      <c r="M149" s="75"/>
      <c r="N149" s="75"/>
      <c r="O149" s="72">
        <f>L149/K149*100</f>
        <v>18.181818181818183</v>
      </c>
      <c r="P149" s="72"/>
      <c r="Q149" s="72"/>
    </row>
    <row r="150" spans="1:17" s="2" customFormat="1" ht="15.75">
      <c r="A150" s="80"/>
      <c r="B150" s="80"/>
      <c r="C150" s="80"/>
      <c r="D150" s="80"/>
      <c r="E150" s="80"/>
      <c r="F150" s="80"/>
      <c r="G150" s="80"/>
      <c r="H150" s="80"/>
      <c r="I150" s="260" t="s">
        <v>192</v>
      </c>
      <c r="J150" s="261"/>
      <c r="K150" s="262"/>
      <c r="L150" s="263">
        <f>L151</f>
        <v>60000</v>
      </c>
      <c r="M150" s="263">
        <f t="shared" ref="M150:N150" si="7">M151</f>
        <v>60000</v>
      </c>
      <c r="N150" s="263">
        <f t="shared" si="7"/>
        <v>60000</v>
      </c>
      <c r="O150" s="64"/>
      <c r="P150" s="129"/>
      <c r="Q150" s="129"/>
    </row>
    <row r="151" spans="1:17" s="2" customFormat="1" ht="15.75">
      <c r="A151" s="80"/>
      <c r="B151" s="80"/>
      <c r="C151" s="80"/>
      <c r="D151" s="80"/>
      <c r="E151" s="80"/>
      <c r="F151" s="80"/>
      <c r="G151" s="80"/>
      <c r="H151" s="80"/>
      <c r="I151" s="90"/>
      <c r="J151" s="124" t="s">
        <v>189</v>
      </c>
      <c r="K151" s="92"/>
      <c r="L151" s="121">
        <f t="shared" ref="L151:N152" si="8">L152</f>
        <v>60000</v>
      </c>
      <c r="M151" s="121">
        <f t="shared" si="8"/>
        <v>60000</v>
      </c>
      <c r="N151" s="121">
        <f t="shared" si="8"/>
        <v>60000</v>
      </c>
      <c r="O151" s="64"/>
      <c r="P151" s="129"/>
      <c r="Q151" s="129"/>
    </row>
    <row r="152" spans="1:17" s="70" customFormat="1" ht="15.75">
      <c r="I152" s="69">
        <v>3</v>
      </c>
      <c r="J152" s="70" t="s">
        <v>16</v>
      </c>
      <c r="K152" s="71" t="e">
        <f>#REF!+K153+#REF!+#REF!</f>
        <v>#REF!</v>
      </c>
      <c r="L152" s="114">
        <f t="shared" si="8"/>
        <v>60000</v>
      </c>
      <c r="M152" s="114">
        <f t="shared" si="8"/>
        <v>60000</v>
      </c>
      <c r="N152" s="114">
        <f t="shared" si="8"/>
        <v>60000</v>
      </c>
      <c r="O152" s="72" t="e">
        <f>L152/K152*100</f>
        <v>#REF!</v>
      </c>
      <c r="P152" s="72"/>
      <c r="Q152" s="72"/>
    </row>
    <row r="153" spans="1:17" s="70" customFormat="1" ht="15.75">
      <c r="I153" s="69">
        <v>32</v>
      </c>
      <c r="J153" s="70" t="s">
        <v>63</v>
      </c>
      <c r="K153" s="71" t="e">
        <f>#REF!+K154+#REF!+#REF!+#REF!</f>
        <v>#REF!</v>
      </c>
      <c r="L153" s="114">
        <f>L154</f>
        <v>60000</v>
      </c>
      <c r="M153" s="114">
        <v>60000</v>
      </c>
      <c r="N153" s="114">
        <v>60000</v>
      </c>
      <c r="O153" s="72" t="e">
        <f>L153/K153*100</f>
        <v>#REF!</v>
      </c>
      <c r="P153" s="72"/>
      <c r="Q153" s="72"/>
    </row>
    <row r="154" spans="1:17" s="70" customFormat="1" ht="15.75">
      <c r="B154" s="70">
        <v>1</v>
      </c>
      <c r="I154" s="73">
        <v>322</v>
      </c>
      <c r="J154" s="74" t="s">
        <v>65</v>
      </c>
      <c r="K154" s="75">
        <v>79000</v>
      </c>
      <c r="L154" s="222">
        <v>60000</v>
      </c>
      <c r="M154" s="115"/>
      <c r="N154" s="115"/>
      <c r="O154" s="72">
        <f>L154/K154*100</f>
        <v>75.949367088607602</v>
      </c>
      <c r="P154" s="72"/>
      <c r="Q154" s="72"/>
    </row>
    <row r="155" spans="1:17" s="2" customFormat="1" ht="15.75">
      <c r="A155" s="80"/>
      <c r="B155" s="80"/>
      <c r="C155" s="80"/>
      <c r="D155" s="80"/>
      <c r="E155" s="80"/>
      <c r="F155" s="80"/>
      <c r="G155" s="80"/>
      <c r="H155" s="80"/>
      <c r="I155" s="260" t="s">
        <v>193</v>
      </c>
      <c r="J155" s="261"/>
      <c r="K155" s="262"/>
      <c r="L155" s="263">
        <f>L156</f>
        <v>50000</v>
      </c>
      <c r="M155" s="263">
        <v>50000</v>
      </c>
      <c r="N155" s="263">
        <v>50000</v>
      </c>
      <c r="O155" s="64"/>
      <c r="P155" s="129"/>
      <c r="Q155" s="129"/>
    </row>
    <row r="156" spans="1:17" s="2" customFormat="1" ht="15.75">
      <c r="A156" s="80"/>
      <c r="B156" s="80"/>
      <c r="C156" s="80"/>
      <c r="D156" s="80"/>
      <c r="E156" s="80"/>
      <c r="F156" s="80"/>
      <c r="G156" s="80"/>
      <c r="H156" s="80"/>
      <c r="I156" s="90"/>
      <c r="J156" s="124" t="s">
        <v>189</v>
      </c>
      <c r="K156" s="92"/>
      <c r="L156" s="121">
        <f t="shared" ref="L156:N157" si="9">L157</f>
        <v>50000</v>
      </c>
      <c r="M156" s="121">
        <f t="shared" si="9"/>
        <v>50000</v>
      </c>
      <c r="N156" s="121">
        <f t="shared" si="9"/>
        <v>50000</v>
      </c>
      <c r="O156" s="64"/>
      <c r="P156" s="129"/>
      <c r="Q156" s="129"/>
    </row>
    <row r="157" spans="1:17" s="70" customFormat="1" ht="15.75">
      <c r="I157" s="69">
        <v>3</v>
      </c>
      <c r="J157" s="70" t="s">
        <v>16</v>
      </c>
      <c r="K157" s="71" t="e">
        <f>#REF!+K158+#REF!+#REF!</f>
        <v>#REF!</v>
      </c>
      <c r="L157" s="114">
        <f t="shared" si="9"/>
        <v>50000</v>
      </c>
      <c r="M157" s="114">
        <f t="shared" si="9"/>
        <v>50000</v>
      </c>
      <c r="N157" s="114">
        <f t="shared" si="9"/>
        <v>50000</v>
      </c>
      <c r="O157" s="72" t="e">
        <f>L157/K157*100</f>
        <v>#REF!</v>
      </c>
      <c r="P157" s="72"/>
      <c r="Q157" s="72"/>
    </row>
    <row r="158" spans="1:17" s="70" customFormat="1" ht="15.75">
      <c r="I158" s="69">
        <v>32</v>
      </c>
      <c r="J158" s="70" t="s">
        <v>63</v>
      </c>
      <c r="K158" s="71" t="e">
        <f>#REF!+K159+#REF!+#REF!+#REF!</f>
        <v>#REF!</v>
      </c>
      <c r="L158" s="114">
        <f>L159</f>
        <v>50000</v>
      </c>
      <c r="M158" s="114">
        <v>50000</v>
      </c>
      <c r="N158" s="114">
        <v>50000</v>
      </c>
      <c r="O158" s="72" t="e">
        <f>L158/K158*100</f>
        <v>#REF!</v>
      </c>
      <c r="P158" s="72"/>
      <c r="Q158" s="72"/>
    </row>
    <row r="159" spans="1:17" s="70" customFormat="1" ht="15.75">
      <c r="B159" s="70">
        <v>1</v>
      </c>
      <c r="I159" s="73">
        <v>322</v>
      </c>
      <c r="J159" s="74" t="s">
        <v>65</v>
      </c>
      <c r="K159" s="75">
        <v>79000</v>
      </c>
      <c r="L159" s="222">
        <v>50000</v>
      </c>
      <c r="M159" s="75"/>
      <c r="N159" s="75"/>
      <c r="O159" s="72">
        <f>L159/K159*100</f>
        <v>63.291139240506332</v>
      </c>
      <c r="P159" s="72"/>
      <c r="Q159" s="72"/>
    </row>
    <row r="160" spans="1:17" s="2" customFormat="1" ht="15" customHeight="1">
      <c r="A160" s="80"/>
      <c r="B160" s="80"/>
      <c r="C160" s="80"/>
      <c r="D160" s="80"/>
      <c r="E160" s="80"/>
      <c r="F160" s="80"/>
      <c r="G160" s="80"/>
      <c r="H160" s="80"/>
      <c r="I160" s="260" t="s">
        <v>194</v>
      </c>
      <c r="J160" s="261"/>
      <c r="K160" s="262"/>
      <c r="L160" s="263">
        <f>L161</f>
        <v>45000</v>
      </c>
      <c r="M160" s="263">
        <f t="shared" ref="M160:N160" si="10">M161</f>
        <v>45000</v>
      </c>
      <c r="N160" s="263">
        <f t="shared" si="10"/>
        <v>45000</v>
      </c>
      <c r="O160" s="64"/>
      <c r="P160" s="129"/>
      <c r="Q160" s="129"/>
    </row>
    <row r="161" spans="1:17" s="2" customFormat="1" ht="15.75">
      <c r="A161" s="80"/>
      <c r="B161" s="80"/>
      <c r="C161" s="80"/>
      <c r="D161" s="80"/>
      <c r="E161" s="80"/>
      <c r="F161" s="80"/>
      <c r="G161" s="80"/>
      <c r="H161" s="80"/>
      <c r="I161" s="90"/>
      <c r="J161" s="124" t="s">
        <v>189</v>
      </c>
      <c r="K161" s="92"/>
      <c r="L161" s="121">
        <f t="shared" ref="L161:N162" si="11">L162</f>
        <v>45000</v>
      </c>
      <c r="M161" s="121">
        <f>M162</f>
        <v>45000</v>
      </c>
      <c r="N161" s="121">
        <f>N162</f>
        <v>45000</v>
      </c>
      <c r="O161" s="64"/>
      <c r="P161" s="129"/>
      <c r="Q161" s="129"/>
    </row>
    <row r="162" spans="1:17" s="70" customFormat="1" ht="15.75">
      <c r="I162" s="69">
        <v>3</v>
      </c>
      <c r="J162" s="70" t="s">
        <v>16</v>
      </c>
      <c r="K162" s="71" t="e">
        <f>#REF!+K163+#REF!+#REF!</f>
        <v>#REF!</v>
      </c>
      <c r="L162" s="114">
        <f t="shared" si="11"/>
        <v>45000</v>
      </c>
      <c r="M162" s="114">
        <f t="shared" si="11"/>
        <v>45000</v>
      </c>
      <c r="N162" s="114">
        <f t="shared" si="11"/>
        <v>45000</v>
      </c>
      <c r="O162" s="72" t="e">
        <f>L162/K162*100</f>
        <v>#REF!</v>
      </c>
      <c r="P162" s="72"/>
      <c r="Q162" s="72"/>
    </row>
    <row r="163" spans="1:17" s="70" customFormat="1" ht="15.75">
      <c r="I163" s="69">
        <v>32</v>
      </c>
      <c r="J163" s="70" t="s">
        <v>63</v>
      </c>
      <c r="K163" s="71" t="e">
        <f>#REF!+K164+#REF!+#REF!+#REF!</f>
        <v>#REF!</v>
      </c>
      <c r="L163" s="114">
        <f>L164</f>
        <v>45000</v>
      </c>
      <c r="M163" s="114">
        <v>45000</v>
      </c>
      <c r="N163" s="114">
        <v>45000</v>
      </c>
      <c r="O163" s="72" t="e">
        <f>L163/K163*100</f>
        <v>#REF!</v>
      </c>
      <c r="P163" s="72"/>
      <c r="Q163" s="72"/>
    </row>
    <row r="164" spans="1:17" s="70" customFormat="1" ht="15.75">
      <c r="B164" s="70">
        <v>1</v>
      </c>
      <c r="I164" s="73">
        <v>323</v>
      </c>
      <c r="J164" s="74" t="s">
        <v>66</v>
      </c>
      <c r="K164" s="75">
        <v>79000</v>
      </c>
      <c r="L164" s="222">
        <v>45000</v>
      </c>
      <c r="M164" s="75"/>
      <c r="N164" s="75"/>
      <c r="O164" s="72">
        <f>L164/K164*100</f>
        <v>56.962025316455701</v>
      </c>
      <c r="P164" s="72"/>
      <c r="Q164" s="72"/>
    </row>
    <row r="165" spans="1:17" s="2" customFormat="1" ht="15.75">
      <c r="A165" s="80"/>
      <c r="B165" s="80"/>
      <c r="C165" s="80"/>
      <c r="D165" s="80"/>
      <c r="E165" s="80"/>
      <c r="F165" s="80"/>
      <c r="G165" s="80"/>
      <c r="H165" s="80"/>
      <c r="I165" s="260" t="s">
        <v>195</v>
      </c>
      <c r="J165" s="261"/>
      <c r="K165" s="262"/>
      <c r="L165" s="263">
        <f>L166</f>
        <v>30000</v>
      </c>
      <c r="M165" s="263">
        <f t="shared" ref="M165:N165" si="12">M166</f>
        <v>30000</v>
      </c>
      <c r="N165" s="263">
        <f t="shared" si="12"/>
        <v>30000</v>
      </c>
      <c r="O165" s="64"/>
      <c r="P165" s="129"/>
      <c r="Q165" s="129"/>
    </row>
    <row r="166" spans="1:17" s="2" customFormat="1" ht="15.75">
      <c r="A166" s="80"/>
      <c r="B166" s="80"/>
      <c r="C166" s="80"/>
      <c r="D166" s="80"/>
      <c r="E166" s="80"/>
      <c r="F166" s="80"/>
      <c r="G166" s="80"/>
      <c r="H166" s="80"/>
      <c r="I166" s="90"/>
      <c r="J166" s="124" t="s">
        <v>189</v>
      </c>
      <c r="K166" s="92"/>
      <c r="L166" s="121">
        <f t="shared" ref="L166:N167" si="13">L167</f>
        <v>30000</v>
      </c>
      <c r="M166" s="121">
        <f t="shared" si="13"/>
        <v>30000</v>
      </c>
      <c r="N166" s="121">
        <f t="shared" si="13"/>
        <v>30000</v>
      </c>
      <c r="O166" s="64"/>
      <c r="P166" s="129"/>
      <c r="Q166" s="129"/>
    </row>
    <row r="167" spans="1:17" s="70" customFormat="1" ht="15.75">
      <c r="I167" s="69">
        <v>3</v>
      </c>
      <c r="J167" s="70" t="s">
        <v>16</v>
      </c>
      <c r="K167" s="71" t="e">
        <f>#REF!+K168+#REF!+#REF!</f>
        <v>#REF!</v>
      </c>
      <c r="L167" s="114">
        <f t="shared" si="13"/>
        <v>30000</v>
      </c>
      <c r="M167" s="114">
        <f t="shared" si="13"/>
        <v>30000</v>
      </c>
      <c r="N167" s="114">
        <f t="shared" si="13"/>
        <v>30000</v>
      </c>
      <c r="O167" s="72" t="e">
        <f>L167/K167*100</f>
        <v>#REF!</v>
      </c>
      <c r="P167" s="72"/>
      <c r="Q167" s="72"/>
    </row>
    <row r="168" spans="1:17" s="70" customFormat="1" ht="15.75">
      <c r="I168" s="69">
        <v>32</v>
      </c>
      <c r="J168" s="70" t="s">
        <v>63</v>
      </c>
      <c r="K168" s="71" t="e">
        <f>#REF!+K169+#REF!+#REF!+#REF!</f>
        <v>#REF!</v>
      </c>
      <c r="L168" s="114">
        <f>L169</f>
        <v>30000</v>
      </c>
      <c r="M168" s="114">
        <v>30000</v>
      </c>
      <c r="N168" s="114">
        <v>30000</v>
      </c>
      <c r="O168" s="72" t="e">
        <f>L168/K168*100</f>
        <v>#REF!</v>
      </c>
      <c r="P168" s="72"/>
      <c r="Q168" s="72"/>
    </row>
    <row r="169" spans="1:17" s="70" customFormat="1" ht="15.75">
      <c r="B169" s="70">
        <v>1</v>
      </c>
      <c r="I169" s="73">
        <v>323</v>
      </c>
      <c r="J169" s="74" t="s">
        <v>66</v>
      </c>
      <c r="K169" s="75">
        <v>79000</v>
      </c>
      <c r="L169" s="222">
        <v>30000</v>
      </c>
      <c r="M169" s="75"/>
      <c r="N169" s="75"/>
      <c r="O169" s="72">
        <f>L169/K169*100</f>
        <v>37.974683544303801</v>
      </c>
      <c r="P169" s="72"/>
      <c r="Q169" s="72"/>
    </row>
    <row r="170" spans="1:17" s="2" customFormat="1" ht="15.75">
      <c r="A170" s="80"/>
      <c r="B170" s="80"/>
      <c r="C170" s="80"/>
      <c r="D170" s="80"/>
      <c r="E170" s="80"/>
      <c r="F170" s="80"/>
      <c r="G170" s="80"/>
      <c r="H170" s="80"/>
      <c r="I170" s="260" t="s">
        <v>191</v>
      </c>
      <c r="J170" s="261"/>
      <c r="K170" s="262"/>
      <c r="L170" s="263">
        <f>L171</f>
        <v>46000</v>
      </c>
      <c r="M170" s="263">
        <f t="shared" ref="M170:N170" si="14">M171</f>
        <v>147000</v>
      </c>
      <c r="N170" s="263">
        <f t="shared" si="14"/>
        <v>147000</v>
      </c>
      <c r="O170" s="64"/>
      <c r="P170" s="129"/>
      <c r="Q170" s="129"/>
    </row>
    <row r="171" spans="1:17" s="2" customFormat="1" ht="15.75">
      <c r="A171" s="80"/>
      <c r="B171" s="80"/>
      <c r="C171" s="80"/>
      <c r="D171" s="80"/>
      <c r="E171" s="80"/>
      <c r="F171" s="80"/>
      <c r="G171" s="80"/>
      <c r="H171" s="80"/>
      <c r="I171" s="90"/>
      <c r="J171" s="124" t="s">
        <v>189</v>
      </c>
      <c r="K171" s="92"/>
      <c r="L171" s="121">
        <f t="shared" ref="L171:N172" si="15">L172</f>
        <v>46000</v>
      </c>
      <c r="M171" s="121">
        <f>M172</f>
        <v>147000</v>
      </c>
      <c r="N171" s="121">
        <f t="shared" si="15"/>
        <v>147000</v>
      </c>
      <c r="O171" s="64"/>
      <c r="P171" s="129"/>
      <c r="Q171" s="129"/>
    </row>
    <row r="172" spans="1:17" s="70" customFormat="1" ht="15.75">
      <c r="I172" s="69">
        <v>3</v>
      </c>
      <c r="J172" s="70" t="s">
        <v>16</v>
      </c>
      <c r="K172" s="71" t="e">
        <f>K173+#REF!+#REF!+#REF!</f>
        <v>#REF!</v>
      </c>
      <c r="L172" s="114">
        <f t="shared" si="15"/>
        <v>46000</v>
      </c>
      <c r="M172" s="114">
        <f t="shared" si="15"/>
        <v>147000</v>
      </c>
      <c r="N172" s="114">
        <f t="shared" si="15"/>
        <v>147000</v>
      </c>
      <c r="O172" s="72" t="e">
        <f>L172/K172*100</f>
        <v>#REF!</v>
      </c>
      <c r="P172" s="72"/>
      <c r="Q172" s="72"/>
    </row>
    <row r="173" spans="1:17" s="70" customFormat="1" ht="15.75">
      <c r="I173" s="69">
        <v>34</v>
      </c>
      <c r="J173" s="70" t="s">
        <v>68</v>
      </c>
      <c r="K173" s="71">
        <f>K175</f>
        <v>12000</v>
      </c>
      <c r="L173" s="114">
        <f>L175+L174</f>
        <v>46000</v>
      </c>
      <c r="M173" s="114">
        <v>147000</v>
      </c>
      <c r="N173" s="114">
        <v>147000</v>
      </c>
      <c r="O173" s="72">
        <f>L173/K173*100</f>
        <v>383.33333333333337</v>
      </c>
      <c r="P173" s="72"/>
      <c r="Q173" s="72"/>
    </row>
    <row r="174" spans="1:17" s="70" customFormat="1" ht="15.75">
      <c r="I174" s="73">
        <v>342</v>
      </c>
      <c r="J174" s="207" t="s">
        <v>295</v>
      </c>
      <c r="K174" s="75"/>
      <c r="L174" s="115">
        <v>0</v>
      </c>
      <c r="M174" s="115"/>
      <c r="N174" s="115"/>
      <c r="O174" s="72"/>
      <c r="P174" s="72"/>
      <c r="Q174" s="72"/>
    </row>
    <row r="175" spans="1:17" s="70" customFormat="1" ht="15.75">
      <c r="B175" s="70">
        <v>1</v>
      </c>
      <c r="I175" s="73">
        <v>343</v>
      </c>
      <c r="J175" s="74" t="s">
        <v>69</v>
      </c>
      <c r="K175" s="75">
        <v>12000</v>
      </c>
      <c r="L175" s="222">
        <v>46000</v>
      </c>
      <c r="M175" s="115"/>
      <c r="N175" s="115"/>
      <c r="O175" s="72">
        <f>L175/K175*100</f>
        <v>383.33333333333337</v>
      </c>
      <c r="P175" s="72"/>
      <c r="Q175" s="72"/>
    </row>
    <row r="176" spans="1:17" s="70" customFormat="1" ht="31.5">
      <c r="A176" s="81"/>
      <c r="B176" s="81"/>
      <c r="C176" s="81"/>
      <c r="D176" s="81"/>
      <c r="E176" s="81"/>
      <c r="F176" s="81"/>
      <c r="G176" s="81"/>
      <c r="H176" s="81"/>
      <c r="I176" s="56" t="s">
        <v>120</v>
      </c>
      <c r="J176" s="56" t="s">
        <v>121</v>
      </c>
      <c r="K176" s="57" t="e">
        <f>K193+#REF!+K199</f>
        <v>#REF!</v>
      </c>
      <c r="L176" s="110">
        <f>L193+L199+L216+L226+L236+L246+L177+L187</f>
        <v>1875000</v>
      </c>
      <c r="M176" s="110">
        <v>4420000</v>
      </c>
      <c r="N176" s="110">
        <v>970000</v>
      </c>
      <c r="O176" s="58"/>
      <c r="P176" s="129"/>
      <c r="Q176" s="129"/>
    </row>
    <row r="177" spans="1:19" s="70" customFormat="1" ht="15.75">
      <c r="A177" s="81"/>
      <c r="B177" s="81"/>
      <c r="C177" s="81"/>
      <c r="D177" s="81"/>
      <c r="E177" s="81"/>
      <c r="F177" s="81"/>
      <c r="G177" s="81"/>
      <c r="H177" s="81"/>
      <c r="I177" s="215" t="s">
        <v>287</v>
      </c>
      <c r="J177" s="215" t="s">
        <v>309</v>
      </c>
      <c r="K177" s="216"/>
      <c r="L177" s="217">
        <f>L178</f>
        <v>140000</v>
      </c>
      <c r="M177" s="217">
        <f>M178</f>
        <v>140000</v>
      </c>
      <c r="N177" s="217">
        <f>N178</f>
        <v>140000</v>
      </c>
      <c r="O177" s="58"/>
      <c r="P177" s="129"/>
      <c r="Q177" s="129"/>
    </row>
    <row r="178" spans="1:19" s="2" customFormat="1" ht="15.75">
      <c r="A178" s="80"/>
      <c r="B178" s="80"/>
      <c r="C178" s="80"/>
      <c r="D178" s="80"/>
      <c r="E178" s="80"/>
      <c r="F178" s="80"/>
      <c r="G178" s="80"/>
      <c r="H178" s="80"/>
      <c r="I178" s="260" t="s">
        <v>288</v>
      </c>
      <c r="J178" s="261"/>
      <c r="K178" s="262"/>
      <c r="L178" s="263">
        <f>L182</f>
        <v>140000</v>
      </c>
      <c r="M178" s="263">
        <v>140000</v>
      </c>
      <c r="N178" s="263">
        <v>140000</v>
      </c>
      <c r="O178" s="64"/>
      <c r="P178" s="129"/>
      <c r="Q178" s="129"/>
    </row>
    <row r="179" spans="1:19" s="94" customFormat="1" ht="20.25" customHeight="1">
      <c r="A179" s="89"/>
      <c r="B179" s="89"/>
      <c r="C179" s="89"/>
      <c r="D179" s="89"/>
      <c r="E179" s="89"/>
      <c r="F179" s="89"/>
      <c r="G179" s="89"/>
      <c r="H179" s="89"/>
      <c r="I179" s="90"/>
      <c r="J179" s="124" t="s">
        <v>189</v>
      </c>
      <c r="K179" s="92"/>
      <c r="L179" s="121">
        <f>L180</f>
        <v>140000</v>
      </c>
      <c r="M179" s="121">
        <f t="shared" ref="M179:N180" si="16">M180</f>
        <v>0</v>
      </c>
      <c r="N179" s="121">
        <f t="shared" si="16"/>
        <v>0</v>
      </c>
      <c r="O179" s="93"/>
      <c r="P179" s="129"/>
      <c r="Q179" s="129"/>
      <c r="R179" s="2"/>
      <c r="S179" s="2"/>
    </row>
    <row r="180" spans="1:19" s="94" customFormat="1" ht="20.25" customHeight="1">
      <c r="A180" s="89"/>
      <c r="B180" s="89"/>
      <c r="C180" s="89"/>
      <c r="D180" s="89"/>
      <c r="E180" s="89"/>
      <c r="F180" s="89"/>
      <c r="G180" s="89"/>
      <c r="H180" s="89"/>
      <c r="I180" s="212">
        <v>3</v>
      </c>
      <c r="J180" s="70" t="s">
        <v>16</v>
      </c>
      <c r="K180" s="209"/>
      <c r="L180" s="210">
        <f>L181</f>
        <v>140000</v>
      </c>
      <c r="M180" s="210">
        <f t="shared" si="16"/>
        <v>0</v>
      </c>
      <c r="N180" s="210">
        <f t="shared" si="16"/>
        <v>0</v>
      </c>
      <c r="O180" s="93"/>
      <c r="P180" s="129"/>
      <c r="Q180" s="129"/>
      <c r="R180" s="2"/>
      <c r="S180" s="2"/>
    </row>
    <row r="181" spans="1:19" s="94" customFormat="1" ht="20.25" customHeight="1">
      <c r="A181" s="89"/>
      <c r="B181" s="89"/>
      <c r="C181" s="89"/>
      <c r="D181" s="89"/>
      <c r="E181" s="89"/>
      <c r="F181" s="89"/>
      <c r="G181" s="89"/>
      <c r="H181" s="89"/>
      <c r="I181" s="212">
        <v>37</v>
      </c>
      <c r="J181" s="208" t="s">
        <v>330</v>
      </c>
      <c r="K181" s="209"/>
      <c r="L181" s="210">
        <f>L182</f>
        <v>140000</v>
      </c>
      <c r="M181" s="210">
        <v>0</v>
      </c>
      <c r="N181" s="210">
        <v>0</v>
      </c>
      <c r="O181" s="93"/>
      <c r="P181" s="129"/>
      <c r="Q181" s="129"/>
      <c r="R181" s="2"/>
      <c r="S181" s="2"/>
    </row>
    <row r="182" spans="1:19" s="70" customFormat="1" ht="15.75">
      <c r="A182" s="81"/>
      <c r="B182" s="81"/>
      <c r="C182" s="81"/>
      <c r="D182" s="81"/>
      <c r="E182" s="81"/>
      <c r="F182" s="81"/>
      <c r="G182" s="81"/>
      <c r="H182" s="81"/>
      <c r="I182" s="213">
        <v>372</v>
      </c>
      <c r="J182" s="213" t="s">
        <v>73</v>
      </c>
      <c r="K182" s="214"/>
      <c r="L182" s="234">
        <v>140000</v>
      </c>
      <c r="M182" s="211"/>
      <c r="N182" s="211"/>
      <c r="O182" s="58"/>
      <c r="P182" s="129"/>
      <c r="Q182" s="129"/>
    </row>
    <row r="183" spans="1:19" s="311" customFormat="1" ht="31.5">
      <c r="A183" s="320"/>
      <c r="B183" s="320"/>
      <c r="C183" s="320"/>
      <c r="D183" s="320"/>
      <c r="E183" s="320"/>
      <c r="F183" s="320"/>
      <c r="G183" s="320"/>
      <c r="H183" s="320"/>
      <c r="I183" s="321"/>
      <c r="J183" s="321" t="s">
        <v>239</v>
      </c>
      <c r="K183" s="322"/>
      <c r="L183" s="323"/>
      <c r="M183" s="324">
        <v>140000</v>
      </c>
      <c r="N183" s="324">
        <v>140000</v>
      </c>
      <c r="O183" s="325"/>
      <c r="P183" s="326"/>
      <c r="Q183" s="326"/>
    </row>
    <row r="184" spans="1:19" s="70" customFormat="1" ht="15.75">
      <c r="A184" s="81"/>
      <c r="B184" s="81"/>
      <c r="C184" s="81"/>
      <c r="D184" s="81"/>
      <c r="E184" s="81"/>
      <c r="F184" s="81"/>
      <c r="G184" s="81"/>
      <c r="H184" s="81"/>
      <c r="I184" s="316">
        <v>3</v>
      </c>
      <c r="J184" s="316" t="s">
        <v>16</v>
      </c>
      <c r="K184" s="317"/>
      <c r="L184" s="318"/>
      <c r="M184" s="319">
        <v>140000</v>
      </c>
      <c r="N184" s="319">
        <v>140000</v>
      </c>
      <c r="O184" s="58"/>
      <c r="P184" s="129"/>
      <c r="Q184" s="129"/>
    </row>
    <row r="185" spans="1:19" s="70" customFormat="1" ht="15.75">
      <c r="A185" s="81"/>
      <c r="B185" s="81"/>
      <c r="C185" s="81"/>
      <c r="D185" s="81"/>
      <c r="E185" s="81"/>
      <c r="F185" s="81"/>
      <c r="G185" s="81"/>
      <c r="H185" s="81"/>
      <c r="I185" s="316">
        <v>37</v>
      </c>
      <c r="J185" s="316" t="s">
        <v>330</v>
      </c>
      <c r="K185" s="317"/>
      <c r="L185" s="318"/>
      <c r="M185" s="319">
        <v>140000</v>
      </c>
      <c r="N185" s="319">
        <v>140000</v>
      </c>
      <c r="O185" s="58"/>
      <c r="P185" s="129"/>
      <c r="Q185" s="129"/>
    </row>
    <row r="186" spans="1:19" s="303" customFormat="1" ht="15.75">
      <c r="A186" s="81"/>
      <c r="B186" s="81"/>
      <c r="C186" s="81"/>
      <c r="D186" s="81"/>
      <c r="E186" s="81"/>
      <c r="F186" s="81"/>
      <c r="G186" s="81"/>
      <c r="H186" s="81"/>
      <c r="I186" s="213">
        <v>372</v>
      </c>
      <c r="J186" s="213" t="s">
        <v>73</v>
      </c>
      <c r="K186" s="214"/>
      <c r="L186" s="234"/>
      <c r="M186" s="234">
        <v>140000</v>
      </c>
      <c r="N186" s="234">
        <v>140000</v>
      </c>
      <c r="O186" s="327"/>
      <c r="P186" s="328"/>
      <c r="Q186" s="328"/>
    </row>
    <row r="187" spans="1:19" s="70" customFormat="1" ht="15.75">
      <c r="A187" s="81"/>
      <c r="B187" s="81"/>
      <c r="C187" s="81"/>
      <c r="D187" s="81"/>
      <c r="E187" s="81"/>
      <c r="F187" s="81"/>
      <c r="G187" s="81"/>
      <c r="H187" s="81"/>
      <c r="I187" s="215" t="s">
        <v>289</v>
      </c>
      <c r="J187" s="215" t="s">
        <v>294</v>
      </c>
      <c r="K187" s="216"/>
      <c r="L187" s="217">
        <f t="shared" ref="L187:N188" si="17">L188</f>
        <v>75000</v>
      </c>
      <c r="M187" s="217">
        <f t="shared" si="17"/>
        <v>75000</v>
      </c>
      <c r="N187" s="217">
        <f t="shared" si="17"/>
        <v>75000</v>
      </c>
      <c r="O187" s="58"/>
      <c r="P187" s="129"/>
      <c r="Q187" s="129"/>
    </row>
    <row r="188" spans="1:19" s="2" customFormat="1" ht="15.75">
      <c r="A188" s="80"/>
      <c r="B188" s="80"/>
      <c r="C188" s="80"/>
      <c r="D188" s="80"/>
      <c r="E188" s="80"/>
      <c r="F188" s="80"/>
      <c r="G188" s="80"/>
      <c r="H188" s="80"/>
      <c r="I188" s="260" t="s">
        <v>288</v>
      </c>
      <c r="J188" s="261"/>
      <c r="K188" s="262"/>
      <c r="L188" s="263">
        <f t="shared" si="17"/>
        <v>75000</v>
      </c>
      <c r="M188" s="263">
        <f t="shared" si="17"/>
        <v>75000</v>
      </c>
      <c r="N188" s="263">
        <f t="shared" si="17"/>
        <v>75000</v>
      </c>
      <c r="O188" s="64"/>
      <c r="P188" s="129"/>
      <c r="Q188" s="129"/>
    </row>
    <row r="189" spans="1:19" s="94" customFormat="1" ht="20.25" customHeight="1">
      <c r="A189" s="89"/>
      <c r="B189" s="89"/>
      <c r="C189" s="89"/>
      <c r="D189" s="89"/>
      <c r="E189" s="89"/>
      <c r="F189" s="89"/>
      <c r="G189" s="89"/>
      <c r="H189" s="89"/>
      <c r="I189" s="90"/>
      <c r="J189" s="124" t="s">
        <v>189</v>
      </c>
      <c r="K189" s="92"/>
      <c r="L189" s="121">
        <f t="shared" ref="L189:N190" si="18">L190</f>
        <v>75000</v>
      </c>
      <c r="M189" s="121">
        <f t="shared" si="18"/>
        <v>75000</v>
      </c>
      <c r="N189" s="121">
        <f t="shared" si="18"/>
        <v>75000</v>
      </c>
      <c r="O189" s="93"/>
      <c r="P189" s="129"/>
      <c r="Q189" s="129"/>
      <c r="R189" s="2"/>
      <c r="S189" s="2"/>
    </row>
    <row r="190" spans="1:19" s="94" customFormat="1" ht="20.25" customHeight="1">
      <c r="A190" s="89"/>
      <c r="B190" s="89"/>
      <c r="C190" s="89"/>
      <c r="D190" s="89"/>
      <c r="E190" s="89"/>
      <c r="F190" s="89"/>
      <c r="G190" s="89"/>
      <c r="H190" s="89"/>
      <c r="I190" s="212">
        <v>3</v>
      </c>
      <c r="J190" s="70" t="s">
        <v>16</v>
      </c>
      <c r="K190" s="209"/>
      <c r="L190" s="210">
        <f t="shared" si="18"/>
        <v>75000</v>
      </c>
      <c r="M190" s="210">
        <f t="shared" si="18"/>
        <v>75000</v>
      </c>
      <c r="N190" s="210">
        <f t="shared" si="18"/>
        <v>75000</v>
      </c>
      <c r="O190" s="93"/>
      <c r="P190" s="129"/>
      <c r="Q190" s="129"/>
      <c r="R190" s="2"/>
      <c r="S190" s="2"/>
    </row>
    <row r="191" spans="1:19" s="94" customFormat="1" ht="20.25" customHeight="1">
      <c r="A191" s="89"/>
      <c r="B191" s="89"/>
      <c r="C191" s="89"/>
      <c r="D191" s="89"/>
      <c r="E191" s="89"/>
      <c r="F191" s="89"/>
      <c r="G191" s="89"/>
      <c r="H191" s="89"/>
      <c r="I191" s="212">
        <v>37</v>
      </c>
      <c r="J191" s="208" t="s">
        <v>293</v>
      </c>
      <c r="K191" s="209"/>
      <c r="L191" s="210">
        <f>L192</f>
        <v>75000</v>
      </c>
      <c r="M191" s="210">
        <v>75000</v>
      </c>
      <c r="N191" s="210">
        <v>75000</v>
      </c>
      <c r="O191" s="93"/>
      <c r="P191" s="129"/>
      <c r="Q191" s="129"/>
      <c r="R191" s="2"/>
      <c r="S191" s="2"/>
    </row>
    <row r="192" spans="1:19" s="70" customFormat="1" ht="15.75">
      <c r="A192" s="81"/>
      <c r="B192" s="81"/>
      <c r="C192" s="81"/>
      <c r="D192" s="81"/>
      <c r="E192" s="81"/>
      <c r="F192" s="81"/>
      <c r="G192" s="81"/>
      <c r="H192" s="81"/>
      <c r="I192" s="213">
        <v>372</v>
      </c>
      <c r="J192" s="213" t="s">
        <v>73</v>
      </c>
      <c r="K192" s="214"/>
      <c r="L192" s="234">
        <v>75000</v>
      </c>
      <c r="M192" s="211"/>
      <c r="N192" s="211"/>
      <c r="O192" s="58"/>
      <c r="P192" s="129"/>
      <c r="Q192" s="129"/>
    </row>
    <row r="193" spans="1:19" s="2" customFormat="1" ht="15.75">
      <c r="A193" s="51"/>
      <c r="B193" s="51"/>
      <c r="C193" s="51"/>
      <c r="D193" s="51"/>
      <c r="E193" s="51"/>
      <c r="F193" s="51"/>
      <c r="G193" s="51"/>
      <c r="H193" s="51"/>
      <c r="I193" s="59" t="s">
        <v>122</v>
      </c>
      <c r="J193" s="59" t="s">
        <v>123</v>
      </c>
      <c r="K193" s="48">
        <f>K196</f>
        <v>80000</v>
      </c>
      <c r="L193" s="111">
        <f>L194</f>
        <v>20000</v>
      </c>
      <c r="M193" s="111">
        <f>M195</f>
        <v>10000</v>
      </c>
      <c r="N193" s="111">
        <f>N195</f>
        <v>10000</v>
      </c>
      <c r="O193" s="60"/>
      <c r="P193" s="129"/>
      <c r="Q193" s="129"/>
    </row>
    <row r="194" spans="1:19" s="2" customFormat="1" ht="15.75">
      <c r="A194" s="80"/>
      <c r="B194" s="80"/>
      <c r="C194" s="80"/>
      <c r="D194" s="80"/>
      <c r="E194" s="80"/>
      <c r="F194" s="80"/>
      <c r="G194" s="80"/>
      <c r="H194" s="80"/>
      <c r="I194" s="260" t="s">
        <v>124</v>
      </c>
      <c r="J194" s="261"/>
      <c r="K194" s="262"/>
      <c r="L194" s="263">
        <f>L195</f>
        <v>20000</v>
      </c>
      <c r="M194" s="263">
        <v>10000</v>
      </c>
      <c r="N194" s="263">
        <v>10000</v>
      </c>
      <c r="O194" s="64"/>
      <c r="P194" s="129"/>
      <c r="Q194" s="129"/>
    </row>
    <row r="195" spans="1:19" s="94" customFormat="1" ht="20.25" customHeight="1">
      <c r="A195" s="89"/>
      <c r="B195" s="89"/>
      <c r="C195" s="89"/>
      <c r="D195" s="89"/>
      <c r="E195" s="89"/>
      <c r="F195" s="89"/>
      <c r="G195" s="89"/>
      <c r="H195" s="89"/>
      <c r="I195" s="90"/>
      <c r="J195" s="124" t="s">
        <v>198</v>
      </c>
      <c r="K195" s="92"/>
      <c r="L195" s="121">
        <f t="shared" ref="L195:N196" si="19">L196</f>
        <v>20000</v>
      </c>
      <c r="M195" s="121">
        <f t="shared" si="19"/>
        <v>10000</v>
      </c>
      <c r="N195" s="121">
        <f t="shared" si="19"/>
        <v>10000</v>
      </c>
      <c r="O195" s="93"/>
      <c r="P195" s="129"/>
      <c r="Q195" s="129"/>
      <c r="R195" s="2"/>
      <c r="S195" s="2"/>
    </row>
    <row r="196" spans="1:19" s="70" customFormat="1" ht="15.75">
      <c r="I196" s="69">
        <v>4</v>
      </c>
      <c r="J196" s="70" t="s">
        <v>17</v>
      </c>
      <c r="K196" s="71">
        <f>K197</f>
        <v>80000</v>
      </c>
      <c r="L196" s="114">
        <f t="shared" si="19"/>
        <v>20000</v>
      </c>
      <c r="M196" s="114">
        <f t="shared" si="19"/>
        <v>10000</v>
      </c>
      <c r="N196" s="114">
        <f t="shared" si="19"/>
        <v>10000</v>
      </c>
      <c r="O196" s="72"/>
      <c r="P196" s="72"/>
      <c r="Q196" s="72"/>
    </row>
    <row r="197" spans="1:19" s="70" customFormat="1" ht="15.75">
      <c r="I197" s="69">
        <v>41</v>
      </c>
      <c r="J197" s="70" t="s">
        <v>119</v>
      </c>
      <c r="K197" s="71">
        <f>K198</f>
        <v>80000</v>
      </c>
      <c r="L197" s="114">
        <f>L198</f>
        <v>20000</v>
      </c>
      <c r="M197" s="114">
        <v>10000</v>
      </c>
      <c r="N197" s="114">
        <v>10000</v>
      </c>
      <c r="O197" s="72"/>
      <c r="P197" s="72"/>
      <c r="Q197" s="72"/>
    </row>
    <row r="198" spans="1:19" s="70" customFormat="1" ht="15.75">
      <c r="B198" s="70">
        <v>1</v>
      </c>
      <c r="D198" s="70">
        <v>3</v>
      </c>
      <c r="E198" s="70">
        <v>4</v>
      </c>
      <c r="I198" s="73">
        <v>411</v>
      </c>
      <c r="J198" s="74" t="s">
        <v>125</v>
      </c>
      <c r="K198" s="75">
        <v>80000</v>
      </c>
      <c r="L198" s="222">
        <v>20000</v>
      </c>
      <c r="M198" s="115"/>
      <c r="N198" s="115"/>
      <c r="O198" s="76"/>
      <c r="P198" s="76"/>
      <c r="Q198" s="76"/>
    </row>
    <row r="199" spans="1:19" s="70" customFormat="1" ht="15.75">
      <c r="A199" s="51"/>
      <c r="B199" s="51"/>
      <c r="C199" s="51"/>
      <c r="D199" s="51"/>
      <c r="E199" s="51"/>
      <c r="F199" s="51"/>
      <c r="G199" s="51"/>
      <c r="H199" s="51"/>
      <c r="I199" s="59" t="s">
        <v>126</v>
      </c>
      <c r="J199" s="59" t="s">
        <v>226</v>
      </c>
      <c r="K199" s="48">
        <f>K206</f>
        <v>20000</v>
      </c>
      <c r="L199" s="111">
        <f>L205+L212+L201</f>
        <v>660000</v>
      </c>
      <c r="M199" s="111">
        <v>455000</v>
      </c>
      <c r="N199" s="111">
        <v>505000</v>
      </c>
      <c r="O199" s="60"/>
      <c r="P199" s="129"/>
      <c r="Q199" s="129"/>
    </row>
    <row r="200" spans="1:19" s="70" customFormat="1" ht="15.75">
      <c r="A200" s="80"/>
      <c r="B200" s="80"/>
      <c r="C200" s="80"/>
      <c r="D200" s="80"/>
      <c r="E200" s="80"/>
      <c r="F200" s="80"/>
      <c r="G200" s="80"/>
      <c r="H200" s="80"/>
      <c r="I200" s="260" t="s">
        <v>128</v>
      </c>
      <c r="J200" s="261"/>
      <c r="K200" s="262"/>
      <c r="L200" s="263">
        <f>L205+L212+L201</f>
        <v>660000</v>
      </c>
      <c r="M200" s="263">
        <v>455000</v>
      </c>
      <c r="N200" s="263">
        <v>505000</v>
      </c>
      <c r="O200" s="64"/>
      <c r="P200" s="129"/>
      <c r="Q200" s="129"/>
    </row>
    <row r="201" spans="1:19" s="70" customFormat="1" ht="15.75">
      <c r="A201" s="80"/>
      <c r="B201" s="80"/>
      <c r="C201" s="80"/>
      <c r="D201" s="80"/>
      <c r="E201" s="80"/>
      <c r="F201" s="80"/>
      <c r="G201" s="80"/>
      <c r="H201" s="80"/>
      <c r="I201" s="338"/>
      <c r="J201" s="339" t="s">
        <v>189</v>
      </c>
      <c r="K201" s="340"/>
      <c r="L201" s="341">
        <f>SUM(L202)</f>
        <v>85000</v>
      </c>
      <c r="M201" s="341"/>
      <c r="N201" s="341"/>
      <c r="O201" s="64"/>
      <c r="P201" s="129"/>
      <c r="Q201" s="129"/>
    </row>
    <row r="202" spans="1:19" s="70" customFormat="1" ht="15.75">
      <c r="A202" s="80"/>
      <c r="B202" s="80"/>
      <c r="C202" s="80"/>
      <c r="D202" s="80"/>
      <c r="E202" s="80"/>
      <c r="F202" s="80"/>
      <c r="G202" s="80"/>
      <c r="H202" s="80"/>
      <c r="I202" s="290">
        <v>4</v>
      </c>
      <c r="J202" s="285" t="s">
        <v>17</v>
      </c>
      <c r="K202" s="286"/>
      <c r="L202" s="287">
        <f>SUM(L203)</f>
        <v>85000</v>
      </c>
      <c r="M202" s="287"/>
      <c r="N202" s="287"/>
      <c r="O202" s="64"/>
      <c r="P202" s="129"/>
      <c r="Q202" s="129"/>
    </row>
    <row r="203" spans="1:19" s="70" customFormat="1" ht="15.75">
      <c r="A203" s="80"/>
      <c r="B203" s="80"/>
      <c r="C203" s="80"/>
      <c r="D203" s="80"/>
      <c r="E203" s="80"/>
      <c r="F203" s="80"/>
      <c r="G203" s="80"/>
      <c r="H203" s="80"/>
      <c r="I203" s="290">
        <v>45</v>
      </c>
      <c r="J203" s="285" t="s">
        <v>216</v>
      </c>
      <c r="K203" s="286"/>
      <c r="L203" s="287">
        <f>SUM(L204)</f>
        <v>85000</v>
      </c>
      <c r="M203" s="287"/>
      <c r="N203" s="287"/>
      <c r="O203" s="64"/>
      <c r="P203" s="129"/>
      <c r="Q203" s="129"/>
    </row>
    <row r="204" spans="1:19" s="70" customFormat="1" ht="15.75">
      <c r="A204" s="80"/>
      <c r="B204" s="80"/>
      <c r="C204" s="80"/>
      <c r="D204" s="80"/>
      <c r="E204" s="80"/>
      <c r="F204" s="80"/>
      <c r="G204" s="80"/>
      <c r="H204" s="80"/>
      <c r="I204" s="288">
        <v>451</v>
      </c>
      <c r="J204" s="289" t="s">
        <v>129</v>
      </c>
      <c r="K204" s="286"/>
      <c r="L204" s="291">
        <v>85000</v>
      </c>
      <c r="M204" s="287"/>
      <c r="N204" s="287"/>
      <c r="O204" s="64"/>
      <c r="P204" s="129"/>
      <c r="Q204" s="129"/>
    </row>
    <row r="205" spans="1:19" s="94" customFormat="1" ht="18" customHeight="1">
      <c r="A205" s="89"/>
      <c r="B205" s="89"/>
      <c r="C205" s="89"/>
      <c r="D205" s="89"/>
      <c r="E205" s="89"/>
      <c r="F205" s="89"/>
      <c r="G205" s="89"/>
      <c r="H205" s="89"/>
      <c r="I205" s="90"/>
      <c r="J205" s="124" t="s">
        <v>198</v>
      </c>
      <c r="K205" s="92"/>
      <c r="L205" s="121">
        <f>L206</f>
        <v>505000</v>
      </c>
      <c r="M205" s="121">
        <v>455000</v>
      </c>
      <c r="N205" s="121">
        <v>505000</v>
      </c>
      <c r="O205" s="93"/>
      <c r="P205" s="129"/>
      <c r="Q205" s="129"/>
      <c r="R205" s="2"/>
      <c r="S205" s="2"/>
    </row>
    <row r="206" spans="1:19" s="70" customFormat="1" ht="15.75">
      <c r="I206" s="69">
        <v>4</v>
      </c>
      <c r="J206" s="70" t="s">
        <v>17</v>
      </c>
      <c r="K206" s="71">
        <f>K207+K210</f>
        <v>20000</v>
      </c>
      <c r="L206" s="114">
        <f>L207+L210</f>
        <v>505000</v>
      </c>
      <c r="M206" s="114">
        <v>455000</v>
      </c>
      <c r="N206" s="114">
        <v>505000</v>
      </c>
      <c r="O206" s="72"/>
      <c r="P206" s="72"/>
      <c r="Q206" s="72"/>
    </row>
    <row r="207" spans="1:19" s="70" customFormat="1" ht="17.25" customHeight="1">
      <c r="I207" s="69">
        <v>42</v>
      </c>
      <c r="J207" s="70" t="s">
        <v>76</v>
      </c>
      <c r="K207" s="71"/>
      <c r="L207" s="114">
        <f>L209+L208</f>
        <v>385000</v>
      </c>
      <c r="M207" s="114">
        <v>305000</v>
      </c>
      <c r="N207" s="114">
        <v>305000</v>
      </c>
      <c r="O207" s="72"/>
      <c r="P207" s="72"/>
      <c r="Q207" s="72"/>
    </row>
    <row r="208" spans="1:19" s="70" customFormat="1" ht="17.25" customHeight="1">
      <c r="I208" s="73">
        <v>421</v>
      </c>
      <c r="J208" s="207" t="s">
        <v>78</v>
      </c>
      <c r="K208" s="75"/>
      <c r="L208" s="115">
        <v>40000</v>
      </c>
      <c r="M208" s="115"/>
      <c r="N208" s="115"/>
      <c r="O208" s="72"/>
      <c r="P208" s="72"/>
      <c r="Q208" s="72"/>
    </row>
    <row r="209" spans="1:19" s="70" customFormat="1" ht="15.75">
      <c r="B209" s="70">
        <v>1</v>
      </c>
      <c r="D209" s="70">
        <v>3</v>
      </c>
      <c r="E209" s="70">
        <v>4</v>
      </c>
      <c r="I209" s="73">
        <v>422</v>
      </c>
      <c r="J209" s="74" t="s">
        <v>79</v>
      </c>
      <c r="K209" s="75"/>
      <c r="L209" s="115">
        <v>345000</v>
      </c>
      <c r="M209" s="115"/>
      <c r="N209" s="115"/>
      <c r="O209" s="76"/>
      <c r="P209" s="76"/>
      <c r="Q209" s="76"/>
    </row>
    <row r="210" spans="1:19" s="70" customFormat="1" ht="15.75">
      <c r="I210" s="69">
        <v>45</v>
      </c>
      <c r="J210" s="70" t="s">
        <v>216</v>
      </c>
      <c r="K210" s="71">
        <v>20000</v>
      </c>
      <c r="L210" s="114">
        <f>L211</f>
        <v>120000</v>
      </c>
      <c r="M210" s="114">
        <v>150000</v>
      </c>
      <c r="N210" s="114">
        <v>200000</v>
      </c>
      <c r="O210" s="76"/>
      <c r="P210" s="76"/>
      <c r="Q210" s="76"/>
    </row>
    <row r="211" spans="1:19" s="70" customFormat="1" ht="15.75">
      <c r="B211" s="70">
        <v>1</v>
      </c>
      <c r="D211" s="70">
        <v>3</v>
      </c>
      <c r="E211" s="70">
        <v>4</v>
      </c>
      <c r="I211" s="178">
        <v>451</v>
      </c>
      <c r="J211" s="179" t="s">
        <v>129</v>
      </c>
      <c r="K211" s="180">
        <v>20000</v>
      </c>
      <c r="L211" s="239">
        <v>120000</v>
      </c>
      <c r="M211" s="75"/>
      <c r="N211" s="75"/>
      <c r="O211" s="76"/>
      <c r="P211" s="76"/>
      <c r="Q211" s="76"/>
    </row>
    <row r="212" spans="1:19" s="94" customFormat="1" ht="34.5" customHeight="1">
      <c r="A212" s="89"/>
      <c r="B212" s="89"/>
      <c r="C212" s="89"/>
      <c r="D212" s="89"/>
      <c r="E212" s="89"/>
      <c r="F212" s="89"/>
      <c r="G212" s="89"/>
      <c r="H212" s="89"/>
      <c r="I212" s="90"/>
      <c r="J212" s="124" t="s">
        <v>239</v>
      </c>
      <c r="K212" s="92"/>
      <c r="L212" s="121">
        <f t="shared" ref="L212:N213" si="20">L213</f>
        <v>70000</v>
      </c>
      <c r="M212" s="121">
        <f t="shared" si="20"/>
        <v>0</v>
      </c>
      <c r="N212" s="121">
        <f t="shared" si="20"/>
        <v>0</v>
      </c>
      <c r="O212" s="93"/>
      <c r="P212" s="129"/>
      <c r="Q212" s="129"/>
      <c r="R212" s="2"/>
      <c r="S212" s="2"/>
    </row>
    <row r="213" spans="1:19" s="70" customFormat="1" ht="15.75">
      <c r="I213" s="69">
        <v>4</v>
      </c>
      <c r="J213" s="70" t="s">
        <v>17</v>
      </c>
      <c r="K213" s="71" t="e">
        <f>#REF!+K214</f>
        <v>#REF!</v>
      </c>
      <c r="L213" s="114">
        <f t="shared" si="20"/>
        <v>70000</v>
      </c>
      <c r="M213" s="114">
        <f t="shared" si="20"/>
        <v>0</v>
      </c>
      <c r="N213" s="114">
        <f t="shared" si="20"/>
        <v>0</v>
      </c>
      <c r="O213" s="72"/>
      <c r="P213" s="72"/>
      <c r="Q213" s="72"/>
    </row>
    <row r="214" spans="1:19" s="70" customFormat="1" ht="15.75">
      <c r="I214" s="69">
        <v>45</v>
      </c>
      <c r="J214" s="70" t="s">
        <v>216</v>
      </c>
      <c r="K214" s="71">
        <v>20000</v>
      </c>
      <c r="L214" s="114">
        <f>L215</f>
        <v>70000</v>
      </c>
      <c r="M214" s="114">
        <v>0</v>
      </c>
      <c r="N214" s="114">
        <v>0</v>
      </c>
      <c r="O214" s="76"/>
      <c r="P214" s="76"/>
      <c r="Q214" s="76"/>
    </row>
    <row r="215" spans="1:19" s="70" customFormat="1" ht="15.75">
      <c r="B215" s="70">
        <v>1</v>
      </c>
      <c r="D215" s="70">
        <v>3</v>
      </c>
      <c r="E215" s="70">
        <v>4</v>
      </c>
      <c r="I215" s="178">
        <v>451</v>
      </c>
      <c r="J215" s="179" t="s">
        <v>129</v>
      </c>
      <c r="K215" s="180">
        <v>20000</v>
      </c>
      <c r="L215" s="239">
        <v>70000</v>
      </c>
      <c r="M215" s="75"/>
      <c r="N215" s="75"/>
      <c r="O215" s="76"/>
      <c r="P215" s="76"/>
      <c r="Q215" s="76"/>
    </row>
    <row r="216" spans="1:19" s="70" customFormat="1" ht="47.25">
      <c r="A216" s="51"/>
      <c r="B216" s="51"/>
      <c r="C216" s="51"/>
      <c r="D216" s="51"/>
      <c r="E216" s="51"/>
      <c r="F216" s="51"/>
      <c r="G216" s="51"/>
      <c r="H216" s="51"/>
      <c r="I216" s="249" t="s">
        <v>127</v>
      </c>
      <c r="J216" s="249" t="s">
        <v>305</v>
      </c>
      <c r="K216" s="250"/>
      <c r="L216" s="251">
        <f>L217</f>
        <v>250000</v>
      </c>
      <c r="M216" s="251">
        <f t="shared" ref="M216:N216" si="21">M217</f>
        <v>240000</v>
      </c>
      <c r="N216" s="251">
        <f t="shared" si="21"/>
        <v>240000</v>
      </c>
      <c r="O216" s="60"/>
      <c r="P216" s="129"/>
      <c r="Q216" s="129"/>
    </row>
    <row r="217" spans="1:19" s="70" customFormat="1" ht="15.75">
      <c r="A217" s="80"/>
      <c r="B217" s="80"/>
      <c r="C217" s="80"/>
      <c r="D217" s="80"/>
      <c r="E217" s="80"/>
      <c r="F217" s="80"/>
      <c r="G217" s="80"/>
      <c r="H217" s="80"/>
      <c r="I217" s="260" t="s">
        <v>128</v>
      </c>
      <c r="J217" s="261"/>
      <c r="K217" s="262"/>
      <c r="L217" s="263">
        <f>L218+L222</f>
        <v>250000</v>
      </c>
      <c r="M217" s="263">
        <f>M218+M222</f>
        <v>240000</v>
      </c>
      <c r="N217" s="263">
        <f>N218+N222</f>
        <v>240000</v>
      </c>
      <c r="O217" s="64"/>
      <c r="P217" s="129"/>
      <c r="Q217" s="129"/>
    </row>
    <row r="218" spans="1:19" s="94" customFormat="1" ht="15.75">
      <c r="A218" s="89"/>
      <c r="B218" s="89"/>
      <c r="C218" s="89"/>
      <c r="D218" s="89"/>
      <c r="E218" s="89"/>
      <c r="F218" s="89"/>
      <c r="G218" s="89"/>
      <c r="H218" s="89"/>
      <c r="I218" s="219"/>
      <c r="J218" s="220" t="s">
        <v>189</v>
      </c>
      <c r="K218" s="221"/>
      <c r="L218" s="257">
        <f t="shared" ref="L218:N219" si="22">L219</f>
        <v>250000</v>
      </c>
      <c r="M218" s="257">
        <f t="shared" si="22"/>
        <v>0</v>
      </c>
      <c r="N218" s="257">
        <f t="shared" si="22"/>
        <v>0</v>
      </c>
      <c r="O218" s="93"/>
      <c r="P218" s="129"/>
      <c r="Q218" s="129"/>
      <c r="R218" s="2"/>
      <c r="S218" s="2"/>
    </row>
    <row r="219" spans="1:19" s="70" customFormat="1" ht="15.75">
      <c r="I219" s="69">
        <v>4</v>
      </c>
      <c r="J219" s="70" t="s">
        <v>17</v>
      </c>
      <c r="K219" s="71"/>
      <c r="L219" s="238">
        <f t="shared" si="22"/>
        <v>250000</v>
      </c>
      <c r="M219" s="238">
        <f t="shared" si="22"/>
        <v>0</v>
      </c>
      <c r="N219" s="238">
        <f t="shared" si="22"/>
        <v>0</v>
      </c>
      <c r="O219" s="72"/>
      <c r="P219" s="72"/>
      <c r="Q219" s="72"/>
    </row>
    <row r="220" spans="1:19" s="70" customFormat="1" ht="16.5" customHeight="1">
      <c r="I220" s="69">
        <v>42</v>
      </c>
      <c r="J220" s="70" t="s">
        <v>76</v>
      </c>
      <c r="K220" s="71"/>
      <c r="L220" s="238">
        <f>L221</f>
        <v>250000</v>
      </c>
      <c r="M220" s="238">
        <v>0</v>
      </c>
      <c r="N220" s="238">
        <v>0</v>
      </c>
      <c r="O220" s="72"/>
      <c r="P220" s="72"/>
      <c r="Q220" s="72"/>
    </row>
    <row r="221" spans="1:19" s="70" customFormat="1" ht="15.75">
      <c r="B221" s="70">
        <v>1</v>
      </c>
      <c r="C221" s="70">
        <v>2</v>
      </c>
      <c r="D221" s="70">
        <v>3</v>
      </c>
      <c r="E221" s="70">
        <v>4</v>
      </c>
      <c r="I221" s="73">
        <v>421</v>
      </c>
      <c r="J221" s="74" t="s">
        <v>78</v>
      </c>
      <c r="K221" s="75"/>
      <c r="L221" s="222">
        <v>250000</v>
      </c>
      <c r="M221" s="222"/>
      <c r="N221" s="222"/>
      <c r="O221" s="76"/>
      <c r="P221" s="76"/>
      <c r="Q221" s="76"/>
    </row>
    <row r="222" spans="1:19" s="94" customFormat="1" ht="33.75" customHeight="1">
      <c r="A222" s="89"/>
      <c r="B222" s="89"/>
      <c r="C222" s="89"/>
      <c r="D222" s="89"/>
      <c r="E222" s="89"/>
      <c r="F222" s="89"/>
      <c r="G222" s="89"/>
      <c r="H222" s="89"/>
      <c r="I222" s="219"/>
      <c r="J222" s="220" t="s">
        <v>239</v>
      </c>
      <c r="K222" s="221"/>
      <c r="L222" s="257">
        <f>L223</f>
        <v>0</v>
      </c>
      <c r="M222" s="257">
        <v>240000</v>
      </c>
      <c r="N222" s="257">
        <v>240000</v>
      </c>
      <c r="O222" s="93"/>
      <c r="P222" s="129"/>
      <c r="Q222" s="129"/>
      <c r="R222" s="2"/>
      <c r="S222" s="2"/>
    </row>
    <row r="223" spans="1:19" s="70" customFormat="1" ht="15.75">
      <c r="I223" s="69">
        <v>4</v>
      </c>
      <c r="J223" s="70" t="s">
        <v>17</v>
      </c>
      <c r="K223" s="71"/>
      <c r="L223" s="238">
        <f t="shared" ref="L223" si="23">L224</f>
        <v>0</v>
      </c>
      <c r="M223" s="238">
        <v>240000</v>
      </c>
      <c r="N223" s="238">
        <v>240000</v>
      </c>
      <c r="O223" s="72"/>
      <c r="P223" s="72"/>
      <c r="Q223" s="72"/>
    </row>
    <row r="224" spans="1:19" s="70" customFormat="1" ht="15.75">
      <c r="I224" s="69">
        <v>42</v>
      </c>
      <c r="J224" s="70" t="s">
        <v>207</v>
      </c>
      <c r="K224" s="71"/>
      <c r="L224" s="238">
        <f>L225</f>
        <v>0</v>
      </c>
      <c r="M224" s="238">
        <v>240000</v>
      </c>
      <c r="N224" s="238">
        <v>240000</v>
      </c>
      <c r="O224" s="72"/>
      <c r="P224" s="72"/>
      <c r="Q224" s="72"/>
    </row>
    <row r="225" spans="1:19" s="70" customFormat="1" ht="15.75">
      <c r="B225" s="70">
        <v>1</v>
      </c>
      <c r="C225" s="70">
        <v>2</v>
      </c>
      <c r="D225" s="70">
        <v>3</v>
      </c>
      <c r="E225" s="70">
        <v>4</v>
      </c>
      <c r="I225" s="73">
        <v>421</v>
      </c>
      <c r="J225" s="74" t="s">
        <v>78</v>
      </c>
      <c r="K225" s="75"/>
      <c r="L225" s="222">
        <v>0</v>
      </c>
      <c r="M225" s="222"/>
      <c r="N225" s="222"/>
      <c r="O225" s="76"/>
      <c r="P225" s="76"/>
      <c r="Q225" s="76"/>
    </row>
    <row r="226" spans="1:19" s="70" customFormat="1" ht="31.5">
      <c r="A226" s="51"/>
      <c r="B226" s="51"/>
      <c r="C226" s="51"/>
      <c r="D226" s="51"/>
      <c r="E226" s="51"/>
      <c r="F226" s="51"/>
      <c r="G226" s="51"/>
      <c r="H226" s="51"/>
      <c r="I226" s="252" t="s">
        <v>130</v>
      </c>
      <c r="J226" s="252" t="s">
        <v>306</v>
      </c>
      <c r="K226" s="253"/>
      <c r="L226" s="254">
        <f>L227</f>
        <v>500000</v>
      </c>
      <c r="M226" s="254">
        <f>M227</f>
        <v>3500000</v>
      </c>
      <c r="N226" s="254">
        <f>N227</f>
        <v>0</v>
      </c>
      <c r="O226" s="60"/>
      <c r="P226" s="229"/>
      <c r="Q226" s="129"/>
    </row>
    <row r="227" spans="1:19" s="70" customFormat="1" ht="15.75">
      <c r="A227" s="80"/>
      <c r="B227" s="80"/>
      <c r="C227" s="80"/>
      <c r="D227" s="80"/>
      <c r="E227" s="80"/>
      <c r="F227" s="80"/>
      <c r="G227" s="80"/>
      <c r="H227" s="80"/>
      <c r="I227" s="260" t="s">
        <v>128</v>
      </c>
      <c r="J227" s="261"/>
      <c r="K227" s="262"/>
      <c r="L227" s="263">
        <f>L228+L232</f>
        <v>500000</v>
      </c>
      <c r="M227" s="263">
        <f t="shared" ref="M227:N227" si="24">M228+M232</f>
        <v>3500000</v>
      </c>
      <c r="N227" s="263">
        <f t="shared" si="24"/>
        <v>0</v>
      </c>
      <c r="O227" s="64"/>
      <c r="P227" s="129"/>
      <c r="Q227" s="129"/>
    </row>
    <row r="228" spans="1:19" s="94" customFormat="1" ht="15.75">
      <c r="A228" s="89"/>
      <c r="B228" s="89"/>
      <c r="C228" s="89"/>
      <c r="D228" s="89"/>
      <c r="E228" s="89"/>
      <c r="F228" s="89"/>
      <c r="G228" s="89"/>
      <c r="H228" s="89"/>
      <c r="I228" s="219"/>
      <c r="J228" s="220" t="s">
        <v>189</v>
      </c>
      <c r="K228" s="221"/>
      <c r="L228" s="257">
        <f t="shared" ref="L228:N229" si="25">L229</f>
        <v>200000</v>
      </c>
      <c r="M228" s="257">
        <f t="shared" si="25"/>
        <v>0</v>
      </c>
      <c r="N228" s="257">
        <f t="shared" si="25"/>
        <v>0</v>
      </c>
      <c r="O228" s="93"/>
      <c r="P228" s="129"/>
      <c r="Q228" s="129"/>
      <c r="R228" s="2"/>
      <c r="S228" s="2"/>
    </row>
    <row r="229" spans="1:19" s="70" customFormat="1" ht="15.75">
      <c r="I229" s="69">
        <v>4</v>
      </c>
      <c r="J229" s="70" t="s">
        <v>17</v>
      </c>
      <c r="K229" s="71"/>
      <c r="L229" s="238">
        <f t="shared" si="25"/>
        <v>200000</v>
      </c>
      <c r="M229" s="238">
        <f t="shared" si="25"/>
        <v>0</v>
      </c>
      <c r="N229" s="238">
        <v>0</v>
      </c>
      <c r="O229" s="72"/>
      <c r="P229" s="72"/>
      <c r="Q229" s="72"/>
    </row>
    <row r="230" spans="1:19" s="70" customFormat="1" ht="16.5" customHeight="1">
      <c r="I230" s="69">
        <v>42</v>
      </c>
      <c r="J230" s="70" t="s">
        <v>76</v>
      </c>
      <c r="K230" s="71"/>
      <c r="L230" s="238">
        <f>L231</f>
        <v>200000</v>
      </c>
      <c r="M230" s="238">
        <v>0</v>
      </c>
      <c r="N230" s="238">
        <v>0</v>
      </c>
      <c r="O230" s="72"/>
      <c r="P230" s="72"/>
      <c r="Q230" s="72"/>
    </row>
    <row r="231" spans="1:19" s="70" customFormat="1" ht="15.75">
      <c r="B231" s="70">
        <v>1</v>
      </c>
      <c r="C231" s="70">
        <v>2</v>
      </c>
      <c r="D231" s="70">
        <v>3</v>
      </c>
      <c r="E231" s="70">
        <v>4</v>
      </c>
      <c r="I231" s="73">
        <v>421</v>
      </c>
      <c r="J231" s="74" t="s">
        <v>78</v>
      </c>
      <c r="K231" s="75"/>
      <c r="L231" s="222">
        <v>200000</v>
      </c>
      <c r="M231" s="222"/>
      <c r="N231" s="222"/>
      <c r="O231" s="76"/>
      <c r="P231" s="76"/>
      <c r="Q231" s="76"/>
    </row>
    <row r="232" spans="1:19" s="94" customFormat="1" ht="15.75">
      <c r="A232" s="89"/>
      <c r="B232" s="89"/>
      <c r="C232" s="89"/>
      <c r="D232" s="89"/>
      <c r="E232" s="89"/>
      <c r="F232" s="89"/>
      <c r="G232" s="89"/>
      <c r="H232" s="89"/>
      <c r="I232" s="219"/>
      <c r="J232" s="220" t="s">
        <v>190</v>
      </c>
      <c r="K232" s="221"/>
      <c r="L232" s="257">
        <f t="shared" ref="L232:N233" si="26">L233</f>
        <v>300000</v>
      </c>
      <c r="M232" s="257">
        <f t="shared" si="26"/>
        <v>3500000</v>
      </c>
      <c r="N232" s="257">
        <f t="shared" si="26"/>
        <v>0</v>
      </c>
      <c r="O232" s="93"/>
      <c r="P232" s="129"/>
      <c r="Q232" s="129"/>
      <c r="R232" s="2"/>
      <c r="S232" s="2"/>
    </row>
    <row r="233" spans="1:19" s="70" customFormat="1" ht="15.75">
      <c r="I233" s="69">
        <v>4</v>
      </c>
      <c r="J233" s="70" t="s">
        <v>17</v>
      </c>
      <c r="K233" s="71"/>
      <c r="L233" s="238">
        <f t="shared" si="26"/>
        <v>300000</v>
      </c>
      <c r="M233" s="238">
        <f t="shared" si="26"/>
        <v>3500000</v>
      </c>
      <c r="N233" s="238">
        <v>0</v>
      </c>
      <c r="O233" s="72"/>
      <c r="P233" s="72"/>
      <c r="Q233" s="72"/>
    </row>
    <row r="234" spans="1:19" s="70" customFormat="1" ht="16.5" customHeight="1">
      <c r="I234" s="69">
        <v>42</v>
      </c>
      <c r="J234" s="70" t="s">
        <v>76</v>
      </c>
      <c r="K234" s="71"/>
      <c r="L234" s="238">
        <f>L235</f>
        <v>300000</v>
      </c>
      <c r="M234" s="238">
        <v>3500000</v>
      </c>
      <c r="N234" s="238">
        <f>N235</f>
        <v>0</v>
      </c>
      <c r="O234" s="72"/>
      <c r="P234" s="72"/>
      <c r="Q234" s="72"/>
    </row>
    <row r="235" spans="1:19" s="70" customFormat="1" ht="15.75">
      <c r="B235" s="70">
        <v>1</v>
      </c>
      <c r="C235" s="70">
        <v>2</v>
      </c>
      <c r="D235" s="70">
        <v>3</v>
      </c>
      <c r="E235" s="70">
        <v>4</v>
      </c>
      <c r="I235" s="73">
        <v>421</v>
      </c>
      <c r="J235" s="74" t="s">
        <v>78</v>
      </c>
      <c r="K235" s="75"/>
      <c r="L235" s="222">
        <v>300000</v>
      </c>
      <c r="M235" s="222">
        <v>3500000</v>
      </c>
      <c r="N235" s="222"/>
      <c r="O235" s="76"/>
      <c r="P235" s="76"/>
      <c r="Q235" s="76"/>
    </row>
    <row r="236" spans="1:19" s="70" customFormat="1" ht="15.75">
      <c r="A236" s="51"/>
      <c r="B236" s="51"/>
      <c r="C236" s="51"/>
      <c r="D236" s="51"/>
      <c r="E236" s="51"/>
      <c r="F236" s="51"/>
      <c r="G236" s="51"/>
      <c r="H236" s="51"/>
      <c r="I236" s="59" t="s">
        <v>237</v>
      </c>
      <c r="J236" s="59" t="s">
        <v>238</v>
      </c>
      <c r="K236" s="48"/>
      <c r="L236" s="111">
        <f>L237</f>
        <v>100000</v>
      </c>
      <c r="M236" s="111">
        <f>M238+M242</f>
        <v>0</v>
      </c>
      <c r="N236" s="111">
        <f>N238+N242</f>
        <v>0</v>
      </c>
      <c r="O236" s="60"/>
      <c r="P236" s="129"/>
      <c r="Q236" s="129"/>
    </row>
    <row r="237" spans="1:19" s="70" customFormat="1" ht="15.75">
      <c r="A237" s="80"/>
      <c r="B237" s="80"/>
      <c r="C237" s="80"/>
      <c r="D237" s="80"/>
      <c r="E237" s="80"/>
      <c r="F237" s="80"/>
      <c r="G237" s="80"/>
      <c r="H237" s="80"/>
      <c r="I237" s="260" t="s">
        <v>128</v>
      </c>
      <c r="J237" s="261"/>
      <c r="K237" s="262"/>
      <c r="L237" s="263">
        <f>L238+L242</f>
        <v>100000</v>
      </c>
      <c r="M237" s="262"/>
      <c r="N237" s="262"/>
      <c r="O237" s="64"/>
      <c r="P237" s="129"/>
      <c r="Q237" s="129"/>
    </row>
    <row r="238" spans="1:19" s="94" customFormat="1" ht="17.25" customHeight="1">
      <c r="A238" s="89"/>
      <c r="B238" s="89"/>
      <c r="C238" s="89"/>
      <c r="D238" s="89"/>
      <c r="E238" s="89"/>
      <c r="F238" s="89"/>
      <c r="G238" s="89"/>
      <c r="H238" s="89"/>
      <c r="I238" s="90"/>
      <c r="J238" s="124" t="s">
        <v>189</v>
      </c>
      <c r="K238" s="92"/>
      <c r="L238" s="121">
        <f t="shared" ref="L238:N239" si="27">L239</f>
        <v>100000</v>
      </c>
      <c r="M238" s="121">
        <f t="shared" si="27"/>
        <v>0</v>
      </c>
      <c r="N238" s="121">
        <f t="shared" si="27"/>
        <v>0</v>
      </c>
      <c r="O238" s="93"/>
      <c r="P238" s="129"/>
      <c r="Q238" s="129"/>
      <c r="R238" s="2"/>
      <c r="S238" s="2"/>
    </row>
    <row r="239" spans="1:19" s="70" customFormat="1" ht="15.75">
      <c r="I239" s="69">
        <v>4</v>
      </c>
      <c r="J239" s="70" t="s">
        <v>17</v>
      </c>
      <c r="K239" s="71"/>
      <c r="L239" s="114">
        <f t="shared" si="27"/>
        <v>100000</v>
      </c>
      <c r="M239" s="114">
        <f t="shared" si="27"/>
        <v>0</v>
      </c>
      <c r="N239" s="114">
        <f t="shared" si="27"/>
        <v>0</v>
      </c>
      <c r="O239" s="72"/>
      <c r="P239" s="72"/>
      <c r="Q239" s="72"/>
    </row>
    <row r="240" spans="1:19" s="70" customFormat="1" ht="15.75">
      <c r="I240" s="69">
        <v>42</v>
      </c>
      <c r="J240" s="70" t="s">
        <v>207</v>
      </c>
      <c r="K240" s="71"/>
      <c r="L240" s="114">
        <f>L241</f>
        <v>100000</v>
      </c>
      <c r="M240" s="114">
        <v>0</v>
      </c>
      <c r="N240" s="114">
        <f>N241</f>
        <v>0</v>
      </c>
      <c r="O240" s="72"/>
      <c r="P240" s="72"/>
      <c r="Q240" s="72"/>
    </row>
    <row r="241" spans="1:19" s="70" customFormat="1" ht="15.75">
      <c r="B241" s="70">
        <v>1</v>
      </c>
      <c r="C241" s="70">
        <v>2</v>
      </c>
      <c r="D241" s="70">
        <v>3</v>
      </c>
      <c r="E241" s="70">
        <v>4</v>
      </c>
      <c r="I241" s="178">
        <v>421</v>
      </c>
      <c r="J241" s="179" t="s">
        <v>269</v>
      </c>
      <c r="K241" s="180"/>
      <c r="L241" s="239">
        <v>100000</v>
      </c>
      <c r="M241" s="115"/>
      <c r="N241" s="114"/>
      <c r="O241" s="76"/>
      <c r="P241" s="76"/>
      <c r="Q241" s="76"/>
    </row>
    <row r="242" spans="1:19" s="94" customFormat="1" ht="15.75">
      <c r="A242" s="89"/>
      <c r="B242" s="89"/>
      <c r="C242" s="89"/>
      <c r="D242" s="89"/>
      <c r="E242" s="89"/>
      <c r="F242" s="89"/>
      <c r="G242" s="89"/>
      <c r="H242" s="89"/>
      <c r="I242" s="90"/>
      <c r="J242" s="124" t="s">
        <v>190</v>
      </c>
      <c r="K242" s="92"/>
      <c r="L242" s="121">
        <f t="shared" ref="L242:N243" si="28">L243</f>
        <v>0</v>
      </c>
      <c r="M242" s="121">
        <f t="shared" si="28"/>
        <v>0</v>
      </c>
      <c r="N242" s="121">
        <f t="shared" si="28"/>
        <v>0</v>
      </c>
      <c r="O242" s="93"/>
      <c r="P242" s="129"/>
      <c r="Q242" s="129"/>
      <c r="R242" s="2"/>
      <c r="S242" s="2"/>
    </row>
    <row r="243" spans="1:19" s="70" customFormat="1" ht="15.75">
      <c r="I243" s="69">
        <v>4</v>
      </c>
      <c r="J243" s="70" t="s">
        <v>17</v>
      </c>
      <c r="K243" s="71"/>
      <c r="L243" s="114">
        <f t="shared" si="28"/>
        <v>0</v>
      </c>
      <c r="M243" s="114">
        <f t="shared" si="28"/>
        <v>0</v>
      </c>
      <c r="N243" s="114">
        <f t="shared" si="28"/>
        <v>0</v>
      </c>
      <c r="O243" s="72"/>
      <c r="P243" s="72"/>
      <c r="Q243" s="72"/>
    </row>
    <row r="244" spans="1:19" s="70" customFormat="1" ht="16.5" customHeight="1">
      <c r="I244" s="69">
        <v>42</v>
      </c>
      <c r="J244" s="70" t="s">
        <v>76</v>
      </c>
      <c r="K244" s="71"/>
      <c r="L244" s="114">
        <f>L245</f>
        <v>0</v>
      </c>
      <c r="M244" s="114">
        <v>0</v>
      </c>
      <c r="N244" s="114">
        <v>0</v>
      </c>
      <c r="O244" s="72"/>
      <c r="P244" s="72"/>
      <c r="Q244" s="72"/>
    </row>
    <row r="245" spans="1:19" s="70" customFormat="1" ht="15.75">
      <c r="B245" s="70">
        <v>1</v>
      </c>
      <c r="C245" s="70">
        <v>2</v>
      </c>
      <c r="D245" s="70">
        <v>3</v>
      </c>
      <c r="E245" s="70">
        <v>4</v>
      </c>
      <c r="I245" s="73">
        <v>421</v>
      </c>
      <c r="J245" s="74" t="s">
        <v>78</v>
      </c>
      <c r="K245" s="75"/>
      <c r="L245" s="115">
        <v>0</v>
      </c>
      <c r="M245" s="75"/>
      <c r="N245" s="75"/>
      <c r="O245" s="76"/>
      <c r="P245" s="76"/>
      <c r="Q245" s="76"/>
    </row>
    <row r="246" spans="1:19" s="70" customFormat="1" ht="15.75">
      <c r="A246" s="51"/>
      <c r="B246" s="51"/>
      <c r="C246" s="51"/>
      <c r="D246" s="51"/>
      <c r="E246" s="51"/>
      <c r="F246" s="51"/>
      <c r="G246" s="51"/>
      <c r="H246" s="51"/>
      <c r="I246" s="59" t="s">
        <v>251</v>
      </c>
      <c r="J246" s="59" t="s">
        <v>291</v>
      </c>
      <c r="K246" s="48" t="e">
        <f>#REF!</f>
        <v>#REF!</v>
      </c>
      <c r="L246" s="111">
        <f>L247</f>
        <v>130000</v>
      </c>
      <c r="M246" s="111">
        <f>M249</f>
        <v>0</v>
      </c>
      <c r="N246" s="111">
        <f>N249</f>
        <v>0</v>
      </c>
      <c r="O246" s="60" t="e">
        <f>L246/K246*100</f>
        <v>#REF!</v>
      </c>
      <c r="P246" s="129"/>
      <c r="Q246" s="129"/>
    </row>
    <row r="247" spans="1:19" s="70" customFormat="1" ht="15.75">
      <c r="A247" s="80"/>
      <c r="B247" s="80"/>
      <c r="C247" s="80"/>
      <c r="D247" s="80"/>
      <c r="E247" s="80"/>
      <c r="F247" s="80"/>
      <c r="G247" s="80"/>
      <c r="H247" s="80"/>
      <c r="I247" s="260" t="s">
        <v>106</v>
      </c>
      <c r="J247" s="261"/>
      <c r="K247" s="262"/>
      <c r="L247" s="263">
        <f>L248+L254</f>
        <v>130000</v>
      </c>
      <c r="M247" s="263"/>
      <c r="N247" s="263"/>
      <c r="O247" s="64"/>
      <c r="P247" s="129"/>
      <c r="Q247" s="129"/>
    </row>
    <row r="248" spans="1:19" s="70" customFormat="1" ht="15.75">
      <c r="A248" s="80"/>
      <c r="B248" s="80"/>
      <c r="C248" s="80"/>
      <c r="D248" s="80"/>
      <c r="E248" s="80"/>
      <c r="F248" s="80"/>
      <c r="G248" s="80"/>
      <c r="H248" s="80"/>
      <c r="I248" s="90"/>
      <c r="J248" s="124" t="s">
        <v>198</v>
      </c>
      <c r="K248" s="92"/>
      <c r="L248" s="121">
        <f t="shared" ref="L248:N249" si="29">L249</f>
        <v>100000</v>
      </c>
      <c r="M248" s="121">
        <f t="shared" si="29"/>
        <v>0</v>
      </c>
      <c r="N248" s="121">
        <f t="shared" si="29"/>
        <v>0</v>
      </c>
      <c r="O248" s="64"/>
      <c r="P248" s="129"/>
      <c r="Q248" s="129"/>
    </row>
    <row r="249" spans="1:19" s="70" customFormat="1" ht="15.75">
      <c r="I249" s="69">
        <v>4</v>
      </c>
      <c r="J249" s="70" t="s">
        <v>17</v>
      </c>
      <c r="K249" s="71">
        <f>K250</f>
        <v>150000</v>
      </c>
      <c r="L249" s="114">
        <f>L250+L252</f>
        <v>100000</v>
      </c>
      <c r="M249" s="114">
        <f t="shared" si="29"/>
        <v>0</v>
      </c>
      <c r="N249" s="114">
        <f t="shared" si="29"/>
        <v>0</v>
      </c>
      <c r="O249" s="72">
        <f>L249/K249*100</f>
        <v>66.666666666666657</v>
      </c>
      <c r="P249" s="72"/>
      <c r="Q249" s="72"/>
    </row>
    <row r="250" spans="1:19" s="70" customFormat="1" ht="15.75" customHeight="1">
      <c r="I250" s="69">
        <v>41</v>
      </c>
      <c r="J250" s="70" t="s">
        <v>76</v>
      </c>
      <c r="K250" s="71">
        <f>K251</f>
        <v>150000</v>
      </c>
      <c r="L250" s="114">
        <f>L251</f>
        <v>0</v>
      </c>
      <c r="M250" s="114">
        <v>0</v>
      </c>
      <c r="N250" s="114">
        <v>0</v>
      </c>
      <c r="O250" s="72">
        <f>L250/K250*100</f>
        <v>0</v>
      </c>
      <c r="P250" s="72"/>
      <c r="Q250" s="72"/>
    </row>
    <row r="251" spans="1:19" s="70" customFormat="1" ht="15.75">
      <c r="B251" s="70">
        <v>1</v>
      </c>
      <c r="D251" s="70">
        <v>3</v>
      </c>
      <c r="E251" s="70">
        <v>4</v>
      </c>
      <c r="I251" s="73">
        <v>412</v>
      </c>
      <c r="J251" s="74" t="s">
        <v>250</v>
      </c>
      <c r="K251" s="75">
        <v>150000</v>
      </c>
      <c r="L251" s="115">
        <v>0</v>
      </c>
      <c r="M251" s="75"/>
      <c r="N251" s="75"/>
      <c r="O251" s="72">
        <f>L251/K251*100</f>
        <v>0</v>
      </c>
      <c r="P251" s="76"/>
      <c r="Q251" s="76"/>
    </row>
    <row r="252" spans="1:19" s="70" customFormat="1" ht="15.75">
      <c r="I252" s="69">
        <v>42</v>
      </c>
      <c r="J252" s="70" t="s">
        <v>17</v>
      </c>
      <c r="K252" s="71"/>
      <c r="L252" s="114">
        <f>L253</f>
        <v>100000</v>
      </c>
      <c r="M252" s="71">
        <v>0</v>
      </c>
      <c r="N252" s="71">
        <v>0</v>
      </c>
      <c r="O252" s="72"/>
      <c r="P252" s="72"/>
      <c r="Q252" s="72"/>
    </row>
    <row r="253" spans="1:19" s="70" customFormat="1" ht="15.75">
      <c r="I253" s="73">
        <v>426</v>
      </c>
      <c r="J253" s="74" t="s">
        <v>225</v>
      </c>
      <c r="K253" s="75"/>
      <c r="L253" s="222">
        <v>100000</v>
      </c>
      <c r="M253" s="75"/>
      <c r="N253" s="75"/>
      <c r="O253" s="72"/>
      <c r="P253" s="76"/>
      <c r="Q253" s="76"/>
    </row>
    <row r="254" spans="1:19" s="311" customFormat="1" ht="15.75">
      <c r="I254" s="313"/>
      <c r="J254" s="311" t="s">
        <v>331</v>
      </c>
      <c r="K254" s="314"/>
      <c r="L254" s="315">
        <v>30000</v>
      </c>
      <c r="M254" s="314"/>
      <c r="N254" s="314"/>
      <c r="O254" s="312"/>
      <c r="P254" s="312"/>
      <c r="Q254" s="312"/>
    </row>
    <row r="255" spans="1:19" s="70" customFormat="1" ht="15.75">
      <c r="I255" s="69">
        <v>4</v>
      </c>
      <c r="J255" s="69" t="s">
        <v>17</v>
      </c>
      <c r="K255" s="71"/>
      <c r="L255" s="238">
        <v>30000</v>
      </c>
      <c r="M255" s="71"/>
      <c r="N255" s="71"/>
      <c r="O255" s="72"/>
      <c r="P255" s="72"/>
      <c r="Q255" s="72"/>
    </row>
    <row r="256" spans="1:19" s="70" customFormat="1" ht="15.75">
      <c r="I256" s="69">
        <v>42</v>
      </c>
      <c r="J256" s="69" t="s">
        <v>17</v>
      </c>
      <c r="K256" s="71"/>
      <c r="L256" s="238">
        <v>30000</v>
      </c>
      <c r="M256" s="71"/>
      <c r="N256" s="71"/>
      <c r="O256" s="72"/>
      <c r="P256" s="72"/>
      <c r="Q256" s="72"/>
    </row>
    <row r="257" spans="1:256" s="70" customFormat="1" ht="15.75">
      <c r="I257" s="73">
        <v>421</v>
      </c>
      <c r="J257" s="303" t="s">
        <v>78</v>
      </c>
      <c r="K257" s="75"/>
      <c r="L257" s="222">
        <v>30000</v>
      </c>
      <c r="M257" s="75"/>
      <c r="N257" s="75"/>
      <c r="O257" s="72"/>
      <c r="P257" s="76"/>
      <c r="Q257" s="76"/>
    </row>
    <row r="258" spans="1:256" s="70" customFormat="1" ht="30.75" customHeight="1">
      <c r="A258" s="56"/>
      <c r="B258" s="56"/>
      <c r="C258" s="56"/>
      <c r="D258" s="56"/>
      <c r="E258" s="56"/>
      <c r="F258" s="56"/>
      <c r="G258" s="56"/>
      <c r="H258" s="56"/>
      <c r="I258" s="82" t="s">
        <v>131</v>
      </c>
      <c r="J258" s="56" t="s">
        <v>241</v>
      </c>
      <c r="K258" s="83" t="e">
        <f>K259+K308+K353+K376</f>
        <v>#REF!</v>
      </c>
      <c r="L258" s="119">
        <f>L259+L308+L353+L376</f>
        <v>13399000</v>
      </c>
      <c r="M258" s="119">
        <v>2524000</v>
      </c>
      <c r="N258" s="119">
        <v>2524000</v>
      </c>
      <c r="O258" s="84" t="e">
        <f>L258/K258*100</f>
        <v>#REF!</v>
      </c>
      <c r="P258" s="72"/>
      <c r="Q258" s="72"/>
    </row>
    <row r="259" spans="1:256" s="70" customFormat="1" ht="29.25" customHeight="1">
      <c r="A259" s="85"/>
      <c r="B259" s="85"/>
      <c r="C259" s="85"/>
      <c r="D259" s="85"/>
      <c r="E259" s="85"/>
      <c r="F259" s="85"/>
      <c r="G259" s="85"/>
      <c r="H259" s="85"/>
      <c r="I259" s="125" t="s">
        <v>132</v>
      </c>
      <c r="J259" s="59" t="s">
        <v>241</v>
      </c>
      <c r="K259" s="86" t="e">
        <f>K260+K285</f>
        <v>#REF!</v>
      </c>
      <c r="L259" s="120">
        <f>L260+L285+L276</f>
        <v>12110000</v>
      </c>
      <c r="M259" s="120">
        <f>M260+M285+M276</f>
        <v>1320000</v>
      </c>
      <c r="N259" s="120">
        <f>N260+N285+N276</f>
        <v>1320000</v>
      </c>
      <c r="O259" s="87" t="e">
        <f>L259/K259*100</f>
        <v>#REF!</v>
      </c>
      <c r="P259" s="72"/>
      <c r="Q259" s="72"/>
    </row>
    <row r="260" spans="1:256" s="2" customFormat="1" ht="18" customHeight="1">
      <c r="A260" s="81"/>
      <c r="B260" s="81"/>
      <c r="C260" s="81"/>
      <c r="D260" s="81"/>
      <c r="E260" s="81"/>
      <c r="F260" s="81"/>
      <c r="G260" s="81"/>
      <c r="H260" s="81"/>
      <c r="I260" s="56" t="s">
        <v>133</v>
      </c>
      <c r="J260" s="56" t="s">
        <v>228</v>
      </c>
      <c r="K260" s="57" t="e">
        <f>K277</f>
        <v>#REF!</v>
      </c>
      <c r="L260" s="110">
        <f>L261</f>
        <v>11810000</v>
      </c>
      <c r="M260" s="110">
        <f>M261</f>
        <v>1020000</v>
      </c>
      <c r="N260" s="110">
        <f>N261</f>
        <v>1020000</v>
      </c>
      <c r="O260" s="58" t="e">
        <f>L260/K260*100</f>
        <v>#REF!</v>
      </c>
      <c r="P260" s="129"/>
      <c r="Q260" s="129"/>
    </row>
    <row r="261" spans="1:256" s="99" customFormat="1" ht="15.75">
      <c r="A261" s="95"/>
      <c r="B261" s="95"/>
      <c r="C261" s="95"/>
      <c r="D261" s="95"/>
      <c r="E261" s="95"/>
      <c r="F261" s="95"/>
      <c r="G261" s="95"/>
      <c r="H261" s="95"/>
      <c r="I261" s="96" t="s">
        <v>134</v>
      </c>
      <c r="J261" s="96" t="s">
        <v>229</v>
      </c>
      <c r="K261" s="97" t="e">
        <f>K264</f>
        <v>#REF!</v>
      </c>
      <c r="L261" s="122">
        <f>L262+L271</f>
        <v>11810000</v>
      </c>
      <c r="M261" s="122">
        <f>M262+M271</f>
        <v>1020000</v>
      </c>
      <c r="N261" s="122">
        <f>N262+N271</f>
        <v>1020000</v>
      </c>
      <c r="O261" s="98" t="e">
        <f>L261/K261*100</f>
        <v>#REF!</v>
      </c>
      <c r="P261" s="129"/>
      <c r="Q261" s="129"/>
      <c r="R261" s="2"/>
      <c r="S261" s="2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/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5"/>
      <c r="DI261" s="95"/>
      <c r="DJ261" s="95"/>
      <c r="DK261" s="95"/>
      <c r="DL261" s="95"/>
      <c r="DM261" s="95"/>
      <c r="DN261" s="95"/>
      <c r="DO261" s="95"/>
      <c r="DP261" s="95"/>
      <c r="DQ261" s="95"/>
      <c r="DR261" s="95"/>
      <c r="DS261" s="95"/>
      <c r="DT261" s="95"/>
      <c r="DU261" s="95"/>
      <c r="DV261" s="95"/>
      <c r="DW261" s="95"/>
      <c r="DX261" s="95"/>
      <c r="DY261" s="95"/>
      <c r="DZ261" s="95"/>
      <c r="EA261" s="95"/>
      <c r="EB261" s="95"/>
      <c r="EC261" s="95"/>
      <c r="ED261" s="95"/>
      <c r="EE261" s="95"/>
      <c r="EF261" s="95"/>
      <c r="EG261" s="95"/>
      <c r="EH261" s="95"/>
      <c r="EI261" s="95"/>
      <c r="EJ261" s="95"/>
      <c r="EK261" s="95"/>
      <c r="EL261" s="95"/>
      <c r="EM261" s="95"/>
      <c r="EN261" s="95"/>
      <c r="EO261" s="95"/>
      <c r="EP261" s="95"/>
      <c r="EQ261" s="95"/>
      <c r="ER261" s="95"/>
      <c r="ES261" s="95"/>
      <c r="ET261" s="95"/>
      <c r="EU261" s="95"/>
      <c r="EV261" s="95"/>
      <c r="EW261" s="95"/>
      <c r="EX261" s="95"/>
      <c r="EY261" s="95"/>
      <c r="EZ261" s="95"/>
      <c r="FA261" s="95"/>
      <c r="FB261" s="95"/>
      <c r="FC261" s="95"/>
      <c r="FD261" s="95"/>
      <c r="FE261" s="95"/>
      <c r="FF261" s="95"/>
      <c r="FG261" s="95"/>
      <c r="FH261" s="95"/>
      <c r="FI261" s="95"/>
      <c r="FJ261" s="95"/>
      <c r="FK261" s="95"/>
      <c r="FL261" s="95"/>
      <c r="FM261" s="95"/>
      <c r="FN261" s="95"/>
      <c r="FO261" s="95"/>
      <c r="FP261" s="95"/>
      <c r="FQ261" s="95"/>
      <c r="FR261" s="95"/>
      <c r="FS261" s="95"/>
      <c r="FT261" s="95"/>
      <c r="FU261" s="95"/>
      <c r="FV261" s="95"/>
      <c r="FW261" s="95"/>
      <c r="FX261" s="95"/>
      <c r="FY261" s="95"/>
      <c r="FZ261" s="95"/>
      <c r="GA261" s="95"/>
      <c r="GB261" s="95"/>
      <c r="GC261" s="95"/>
      <c r="GD261" s="95"/>
      <c r="GE261" s="95"/>
      <c r="GF261" s="95"/>
      <c r="GG261" s="95"/>
      <c r="GH261" s="95"/>
      <c r="GI261" s="95"/>
      <c r="GJ261" s="95"/>
      <c r="GK261" s="95"/>
      <c r="GL261" s="95"/>
      <c r="GM261" s="95"/>
      <c r="GN261" s="95"/>
      <c r="GO261" s="95"/>
      <c r="GP261" s="95"/>
      <c r="GQ261" s="95"/>
      <c r="GR261" s="95"/>
      <c r="GS261" s="95"/>
      <c r="GT261" s="95"/>
      <c r="GU261" s="95"/>
      <c r="GV261" s="95"/>
      <c r="GW261" s="95"/>
      <c r="GX261" s="95"/>
      <c r="GY261" s="95"/>
      <c r="GZ261" s="95"/>
      <c r="HA261" s="95"/>
      <c r="HB261" s="95"/>
      <c r="HC261" s="95"/>
      <c r="HD261" s="95"/>
      <c r="HE261" s="95"/>
      <c r="HF261" s="95"/>
      <c r="HG261" s="95"/>
      <c r="HH261" s="95"/>
      <c r="HI261" s="95"/>
      <c r="HJ261" s="95"/>
      <c r="HK261" s="95"/>
      <c r="HL261" s="95"/>
      <c r="HM261" s="95"/>
      <c r="HN261" s="95"/>
      <c r="HO261" s="95"/>
      <c r="HP261" s="95"/>
      <c r="HQ261" s="95"/>
      <c r="HR261" s="95"/>
      <c r="HS261" s="95"/>
      <c r="HT261" s="95"/>
      <c r="HU261" s="95"/>
      <c r="HV261" s="95"/>
      <c r="HW261" s="95"/>
      <c r="HX261" s="95"/>
      <c r="HY261" s="95"/>
      <c r="HZ261" s="95"/>
      <c r="IA261" s="95"/>
      <c r="IB261" s="95"/>
      <c r="IC261" s="95"/>
      <c r="ID261" s="95"/>
      <c r="IE261" s="95"/>
      <c r="IF261" s="95"/>
      <c r="IG261" s="95"/>
      <c r="IH261" s="95"/>
      <c r="II261" s="95"/>
      <c r="IJ261" s="95"/>
      <c r="IK261" s="95"/>
      <c r="IL261" s="95"/>
      <c r="IM261" s="95"/>
      <c r="IN261" s="95"/>
      <c r="IO261" s="95"/>
      <c r="IP261" s="95"/>
      <c r="IQ261" s="95"/>
      <c r="IR261" s="95"/>
      <c r="IS261" s="95"/>
      <c r="IT261" s="95"/>
      <c r="IU261" s="95"/>
      <c r="IV261" s="95"/>
    </row>
    <row r="262" spans="1:256" s="2" customFormat="1" ht="15.75">
      <c r="A262" s="80"/>
      <c r="B262" s="80"/>
      <c r="C262" s="80"/>
      <c r="D262" s="80"/>
      <c r="E262" s="80"/>
      <c r="F262" s="80"/>
      <c r="G262" s="80"/>
      <c r="H262" s="80"/>
      <c r="I262" s="260" t="s">
        <v>179</v>
      </c>
      <c r="J262" s="261"/>
      <c r="K262" s="262"/>
      <c r="L262" s="263">
        <f t="shared" ref="L262:N263" si="30">L263</f>
        <v>810000</v>
      </c>
      <c r="M262" s="263">
        <f t="shared" si="30"/>
        <v>1020000</v>
      </c>
      <c r="N262" s="263">
        <f t="shared" si="30"/>
        <v>1020000</v>
      </c>
      <c r="O262" s="64"/>
      <c r="P262" s="129"/>
      <c r="Q262" s="129"/>
    </row>
    <row r="263" spans="1:256" s="94" customFormat="1" ht="18" customHeight="1">
      <c r="A263" s="89"/>
      <c r="B263" s="89"/>
      <c r="C263" s="89"/>
      <c r="D263" s="89"/>
      <c r="E263" s="89"/>
      <c r="F263" s="89"/>
      <c r="G263" s="89"/>
      <c r="H263" s="89"/>
      <c r="I263" s="90"/>
      <c r="J263" s="124" t="s">
        <v>189</v>
      </c>
      <c r="K263" s="92"/>
      <c r="L263" s="121">
        <f t="shared" si="30"/>
        <v>810000</v>
      </c>
      <c r="M263" s="121">
        <f t="shared" si="30"/>
        <v>1020000</v>
      </c>
      <c r="N263" s="121">
        <f t="shared" si="30"/>
        <v>1020000</v>
      </c>
      <c r="O263" s="93"/>
      <c r="P263" s="129"/>
      <c r="Q263" s="129"/>
      <c r="R263" s="2"/>
      <c r="S263" s="2"/>
    </row>
    <row r="264" spans="1:256" s="70" customFormat="1" ht="15.75">
      <c r="I264" s="69">
        <v>3</v>
      </c>
      <c r="J264" s="70" t="s">
        <v>16</v>
      </c>
      <c r="K264" s="71" t="e">
        <f>#REF!+K265</f>
        <v>#REF!</v>
      </c>
      <c r="L264" s="114">
        <f>L265+L268</f>
        <v>810000</v>
      </c>
      <c r="M264" s="114">
        <f>+M265</f>
        <v>1020000</v>
      </c>
      <c r="N264" s="114">
        <f>+N265</f>
        <v>1020000</v>
      </c>
      <c r="O264" s="72" t="e">
        <f>L264/K264*100</f>
        <v>#REF!</v>
      </c>
      <c r="P264" s="72"/>
      <c r="Q264" s="72"/>
    </row>
    <row r="265" spans="1:256" s="70" customFormat="1" ht="15.75">
      <c r="I265" s="69">
        <v>36</v>
      </c>
      <c r="J265" s="70" t="s">
        <v>208</v>
      </c>
      <c r="K265" s="71">
        <f>K266</f>
        <v>5000</v>
      </c>
      <c r="L265" s="114">
        <f>L266</f>
        <v>660000</v>
      </c>
      <c r="M265" s="114">
        <v>1020000</v>
      </c>
      <c r="N265" s="114">
        <v>1020000</v>
      </c>
      <c r="O265" s="72">
        <f>L265/K265*100</f>
        <v>13200</v>
      </c>
      <c r="P265" s="72"/>
      <c r="Q265" s="72"/>
    </row>
    <row r="266" spans="1:256" s="70" customFormat="1" ht="19.5" customHeight="1">
      <c r="B266" s="70">
        <v>1</v>
      </c>
      <c r="I266" s="73">
        <v>366</v>
      </c>
      <c r="J266" s="74" t="s">
        <v>182</v>
      </c>
      <c r="K266" s="75">
        <v>5000</v>
      </c>
      <c r="L266" s="222">
        <v>660000</v>
      </c>
      <c r="M266" s="222"/>
      <c r="N266" s="222"/>
      <c r="O266" s="72">
        <f>L266/K266*100</f>
        <v>13200</v>
      </c>
      <c r="P266" s="76"/>
      <c r="Q266" s="76"/>
    </row>
    <row r="267" spans="1:256" s="78" customFormat="1" hidden="1">
      <c r="L267" s="245"/>
      <c r="M267" s="245"/>
      <c r="N267" s="245"/>
      <c r="P267" s="131"/>
      <c r="Q267" s="131"/>
      <c r="R267" s="131"/>
      <c r="S267" s="131"/>
    </row>
    <row r="268" spans="1:256" s="78" customFormat="1" ht="15.75">
      <c r="I268" s="183">
        <v>37</v>
      </c>
      <c r="J268" s="184" t="s">
        <v>270</v>
      </c>
      <c r="K268" s="79"/>
      <c r="L268" s="246">
        <f>L269</f>
        <v>150000</v>
      </c>
      <c r="M268" s="246">
        <v>0</v>
      </c>
      <c r="N268" s="246">
        <v>0</v>
      </c>
      <c r="P268" s="131"/>
      <c r="Q268" s="131"/>
      <c r="R268" s="131"/>
      <c r="S268" s="131"/>
    </row>
    <row r="269" spans="1:256" s="78" customFormat="1" ht="15.75">
      <c r="I269" s="79">
        <v>372</v>
      </c>
      <c r="J269" s="79" t="s">
        <v>73</v>
      </c>
      <c r="K269" s="79"/>
      <c r="L269" s="244">
        <v>150000</v>
      </c>
      <c r="M269" s="244"/>
      <c r="N269" s="244"/>
      <c r="P269" s="131"/>
      <c r="Q269" s="131"/>
      <c r="R269" s="131"/>
      <c r="S269" s="131"/>
    </row>
    <row r="270" spans="1:256" s="78" customFormat="1" ht="15.75">
      <c r="I270" s="218" t="s">
        <v>297</v>
      </c>
      <c r="J270" s="218" t="s">
        <v>307</v>
      </c>
      <c r="K270" s="218"/>
      <c r="L270" s="255">
        <f t="shared" ref="L270:N272" si="31">L271</f>
        <v>11000000</v>
      </c>
      <c r="M270" s="256">
        <f t="shared" si="31"/>
        <v>0</v>
      </c>
      <c r="N270" s="256">
        <f t="shared" si="31"/>
        <v>0</v>
      </c>
      <c r="P270" s="131"/>
      <c r="Q270" s="131"/>
      <c r="R270" s="131"/>
      <c r="S270" s="131"/>
    </row>
    <row r="271" spans="1:256" s="2" customFormat="1" ht="15.75">
      <c r="A271" s="80"/>
      <c r="B271" s="80"/>
      <c r="C271" s="80"/>
      <c r="D271" s="80"/>
      <c r="E271" s="80"/>
      <c r="F271" s="80"/>
      <c r="G271" s="80"/>
      <c r="H271" s="80"/>
      <c r="I271" s="260" t="s">
        <v>179</v>
      </c>
      <c r="J271" s="261"/>
      <c r="K271" s="262"/>
      <c r="L271" s="263">
        <f t="shared" si="31"/>
        <v>11000000</v>
      </c>
      <c r="M271" s="263">
        <f t="shared" si="31"/>
        <v>0</v>
      </c>
      <c r="N271" s="263">
        <f t="shared" si="31"/>
        <v>0</v>
      </c>
      <c r="O271" s="64"/>
      <c r="P271" s="129"/>
      <c r="Q271" s="129"/>
    </row>
    <row r="272" spans="1:256" s="2" customFormat="1" ht="15.75">
      <c r="A272" s="80"/>
      <c r="B272" s="80"/>
      <c r="C272" s="80"/>
      <c r="D272" s="80"/>
      <c r="E272" s="80"/>
      <c r="F272" s="80"/>
      <c r="G272" s="80"/>
      <c r="H272" s="80"/>
      <c r="I272" s="219" t="s">
        <v>290</v>
      </c>
      <c r="J272" s="220"/>
      <c r="K272" s="221"/>
      <c r="L272" s="257">
        <f t="shared" si="31"/>
        <v>11000000</v>
      </c>
      <c r="M272" s="257">
        <f t="shared" si="31"/>
        <v>0</v>
      </c>
      <c r="N272" s="257">
        <f t="shared" si="31"/>
        <v>0</v>
      </c>
      <c r="O272" s="64"/>
      <c r="P272" s="129"/>
      <c r="Q272" s="129"/>
    </row>
    <row r="273" spans="1:256" s="78" customFormat="1" ht="15.75">
      <c r="I273" s="183">
        <v>4</v>
      </c>
      <c r="J273" s="184" t="s">
        <v>17</v>
      </c>
      <c r="K273" s="184"/>
      <c r="L273" s="246">
        <f>L274</f>
        <v>11000000</v>
      </c>
      <c r="M273" s="246">
        <v>0</v>
      </c>
      <c r="N273" s="246">
        <v>0</v>
      </c>
      <c r="O273" s="283"/>
      <c r="P273" s="131"/>
      <c r="Q273" s="131"/>
      <c r="R273" s="131"/>
      <c r="S273" s="131"/>
    </row>
    <row r="274" spans="1:256" s="78" customFormat="1" ht="15.75">
      <c r="I274" s="183">
        <v>42</v>
      </c>
      <c r="J274" s="184" t="s">
        <v>76</v>
      </c>
      <c r="K274" s="184"/>
      <c r="L274" s="246">
        <f>L275</f>
        <v>11000000</v>
      </c>
      <c r="M274" s="246">
        <v>0</v>
      </c>
      <c r="N274" s="246">
        <v>0</v>
      </c>
      <c r="O274" s="283"/>
      <c r="P274" s="131"/>
      <c r="Q274" s="131"/>
      <c r="R274" s="131"/>
      <c r="S274" s="131"/>
    </row>
    <row r="275" spans="1:256" s="78" customFormat="1" ht="15.75">
      <c r="I275" s="79">
        <v>421</v>
      </c>
      <c r="J275" s="79" t="s">
        <v>78</v>
      </c>
      <c r="K275" s="79"/>
      <c r="L275" s="244">
        <v>11000000</v>
      </c>
      <c r="M275" s="244"/>
      <c r="N275" s="244"/>
      <c r="P275" s="131"/>
      <c r="Q275" s="131"/>
      <c r="R275" s="131"/>
      <c r="S275" s="131"/>
    </row>
    <row r="276" spans="1:256" s="2" customFormat="1" ht="18" customHeight="1">
      <c r="A276" s="81"/>
      <c r="B276" s="81"/>
      <c r="C276" s="81"/>
      <c r="D276" s="81"/>
      <c r="E276" s="81"/>
      <c r="F276" s="81"/>
      <c r="G276" s="81"/>
      <c r="H276" s="81"/>
      <c r="I276" s="56" t="s">
        <v>137</v>
      </c>
      <c r="J276" s="56" t="s">
        <v>230</v>
      </c>
      <c r="K276" s="57">
        <f>K285</f>
        <v>180000</v>
      </c>
      <c r="L276" s="110">
        <f>L277</f>
        <v>150000</v>
      </c>
      <c r="M276" s="110">
        <f>M277</f>
        <v>150000</v>
      </c>
      <c r="N276" s="110">
        <f>N277</f>
        <v>150000</v>
      </c>
      <c r="O276" s="58">
        <f>L276/K276*100</f>
        <v>83.333333333333343</v>
      </c>
      <c r="P276" s="129"/>
      <c r="Q276" s="129"/>
    </row>
    <row r="277" spans="1:256" s="99" customFormat="1" ht="15.75">
      <c r="A277" s="95"/>
      <c r="B277" s="95"/>
      <c r="C277" s="95"/>
      <c r="D277" s="95"/>
      <c r="E277" s="95"/>
      <c r="F277" s="95"/>
      <c r="G277" s="95"/>
      <c r="H277" s="95"/>
      <c r="I277" s="96" t="s">
        <v>138</v>
      </c>
      <c r="J277" s="96" t="s">
        <v>227</v>
      </c>
      <c r="K277" s="97" t="e">
        <f>K280</f>
        <v>#REF!</v>
      </c>
      <c r="L277" s="122">
        <f>L278</f>
        <v>150000</v>
      </c>
      <c r="M277" s="122">
        <f>M280</f>
        <v>150000</v>
      </c>
      <c r="N277" s="122">
        <f>N280</f>
        <v>150000</v>
      </c>
      <c r="O277" s="98" t="e">
        <f>L277/K277*100</f>
        <v>#REF!</v>
      </c>
      <c r="P277" s="129"/>
      <c r="Q277" s="129"/>
      <c r="R277" s="2"/>
      <c r="S277" s="2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  <c r="CD277" s="95"/>
      <c r="CE277" s="95"/>
      <c r="CF277" s="95"/>
      <c r="CG277" s="95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5"/>
      <c r="CW277" s="95"/>
      <c r="CX277" s="95"/>
      <c r="CY277" s="95"/>
      <c r="CZ277" s="95"/>
      <c r="DA277" s="95"/>
      <c r="DB277" s="95"/>
      <c r="DC277" s="95"/>
      <c r="DD277" s="95"/>
      <c r="DE277" s="95"/>
      <c r="DF277" s="95"/>
      <c r="DG277" s="95"/>
      <c r="DH277" s="95"/>
      <c r="DI277" s="95"/>
      <c r="DJ277" s="95"/>
      <c r="DK277" s="95"/>
      <c r="DL277" s="95"/>
      <c r="DM277" s="95"/>
      <c r="DN277" s="95"/>
      <c r="DO277" s="95"/>
      <c r="DP277" s="95"/>
      <c r="DQ277" s="95"/>
      <c r="DR277" s="95"/>
      <c r="DS277" s="95"/>
      <c r="DT277" s="95"/>
      <c r="DU277" s="95"/>
      <c r="DV277" s="95"/>
      <c r="DW277" s="95"/>
      <c r="DX277" s="95"/>
      <c r="DY277" s="95"/>
      <c r="DZ277" s="95"/>
      <c r="EA277" s="95"/>
      <c r="EB277" s="95"/>
      <c r="EC277" s="95"/>
      <c r="ED277" s="95"/>
      <c r="EE277" s="95"/>
      <c r="EF277" s="95"/>
      <c r="EG277" s="95"/>
      <c r="EH277" s="95"/>
      <c r="EI277" s="95"/>
      <c r="EJ277" s="95"/>
      <c r="EK277" s="95"/>
      <c r="EL277" s="95"/>
      <c r="EM277" s="95"/>
      <c r="EN277" s="95"/>
      <c r="EO277" s="95"/>
      <c r="EP277" s="95"/>
      <c r="EQ277" s="95"/>
      <c r="ER277" s="95"/>
      <c r="ES277" s="95"/>
      <c r="ET277" s="95"/>
      <c r="EU277" s="95"/>
      <c r="EV277" s="95"/>
      <c r="EW277" s="95"/>
      <c r="EX277" s="95"/>
      <c r="EY277" s="95"/>
      <c r="EZ277" s="95"/>
      <c r="FA277" s="95"/>
      <c r="FB277" s="95"/>
      <c r="FC277" s="95"/>
      <c r="FD277" s="95"/>
      <c r="FE277" s="95"/>
      <c r="FF277" s="95"/>
      <c r="FG277" s="95"/>
      <c r="FH277" s="95"/>
      <c r="FI277" s="95"/>
      <c r="FJ277" s="95"/>
      <c r="FK277" s="95"/>
      <c r="FL277" s="95"/>
      <c r="FM277" s="95"/>
      <c r="FN277" s="95"/>
      <c r="FO277" s="95"/>
      <c r="FP277" s="95"/>
      <c r="FQ277" s="95"/>
      <c r="FR277" s="95"/>
      <c r="FS277" s="95"/>
      <c r="FT277" s="95"/>
      <c r="FU277" s="95"/>
      <c r="FV277" s="95"/>
      <c r="FW277" s="95"/>
      <c r="FX277" s="95"/>
      <c r="FY277" s="95"/>
      <c r="FZ277" s="95"/>
      <c r="GA277" s="95"/>
      <c r="GB277" s="95"/>
      <c r="GC277" s="95"/>
      <c r="GD277" s="95"/>
      <c r="GE277" s="95"/>
      <c r="GF277" s="95"/>
      <c r="GG277" s="95"/>
      <c r="GH277" s="95"/>
      <c r="GI277" s="95"/>
      <c r="GJ277" s="95"/>
      <c r="GK277" s="95"/>
      <c r="GL277" s="95"/>
      <c r="GM277" s="95"/>
      <c r="GN277" s="95"/>
      <c r="GO277" s="95"/>
      <c r="GP277" s="95"/>
      <c r="GQ277" s="95"/>
      <c r="GR277" s="95"/>
      <c r="GS277" s="95"/>
      <c r="GT277" s="95"/>
      <c r="GU277" s="95"/>
      <c r="GV277" s="95"/>
      <c r="GW277" s="95"/>
      <c r="GX277" s="95"/>
      <c r="GY277" s="95"/>
      <c r="GZ277" s="95"/>
      <c r="HA277" s="95"/>
      <c r="HB277" s="95"/>
      <c r="HC277" s="95"/>
      <c r="HD277" s="95"/>
      <c r="HE277" s="95"/>
      <c r="HF277" s="95"/>
      <c r="HG277" s="95"/>
      <c r="HH277" s="95"/>
      <c r="HI277" s="95"/>
      <c r="HJ277" s="95"/>
      <c r="HK277" s="95"/>
      <c r="HL277" s="95"/>
      <c r="HM277" s="95"/>
      <c r="HN277" s="95"/>
      <c r="HO277" s="95"/>
      <c r="HP277" s="95"/>
      <c r="HQ277" s="95"/>
      <c r="HR277" s="95"/>
      <c r="HS277" s="95"/>
      <c r="HT277" s="95"/>
      <c r="HU277" s="95"/>
      <c r="HV277" s="95"/>
      <c r="HW277" s="95"/>
      <c r="HX277" s="95"/>
      <c r="HY277" s="95"/>
      <c r="HZ277" s="95"/>
      <c r="IA277" s="95"/>
      <c r="IB277" s="95"/>
      <c r="IC277" s="95"/>
      <c r="ID277" s="95"/>
      <c r="IE277" s="95"/>
      <c r="IF277" s="95"/>
      <c r="IG277" s="95"/>
      <c r="IH277" s="95"/>
      <c r="II277" s="95"/>
      <c r="IJ277" s="95"/>
      <c r="IK277" s="95"/>
      <c r="IL277" s="95"/>
      <c r="IM277" s="95"/>
      <c r="IN277" s="95"/>
      <c r="IO277" s="95"/>
      <c r="IP277" s="95"/>
      <c r="IQ277" s="95"/>
      <c r="IR277" s="95"/>
      <c r="IS277" s="95"/>
      <c r="IT277" s="95"/>
      <c r="IU277" s="95"/>
      <c r="IV277" s="95"/>
    </row>
    <row r="278" spans="1:256" s="2" customFormat="1" ht="15.75">
      <c r="A278" s="80"/>
      <c r="B278" s="80"/>
      <c r="C278" s="80"/>
      <c r="D278" s="80"/>
      <c r="E278" s="80"/>
      <c r="F278" s="80"/>
      <c r="G278" s="80"/>
      <c r="H278" s="80"/>
      <c r="I278" s="260" t="s">
        <v>139</v>
      </c>
      <c r="J278" s="261"/>
      <c r="K278" s="262"/>
      <c r="L278" s="263">
        <f>L279</f>
        <v>150000</v>
      </c>
      <c r="M278" s="263">
        <v>150000</v>
      </c>
      <c r="N278" s="263">
        <v>150000</v>
      </c>
      <c r="O278" s="64"/>
      <c r="P278" s="129"/>
      <c r="Q278" s="129"/>
    </row>
    <row r="279" spans="1:256" s="94" customFormat="1" ht="18" customHeight="1">
      <c r="A279" s="89"/>
      <c r="B279" s="89"/>
      <c r="C279" s="89"/>
      <c r="D279" s="89"/>
      <c r="E279" s="89"/>
      <c r="F279" s="89"/>
      <c r="G279" s="89"/>
      <c r="H279" s="89"/>
      <c r="I279" s="90"/>
      <c r="J279" s="91" t="s">
        <v>189</v>
      </c>
      <c r="K279" s="92"/>
      <c r="L279" s="121">
        <f>L280</f>
        <v>150000</v>
      </c>
      <c r="M279" s="121">
        <f>M280</f>
        <v>150000</v>
      </c>
      <c r="N279" s="121">
        <f>N280</f>
        <v>150000</v>
      </c>
      <c r="O279" s="93"/>
      <c r="P279" s="129"/>
      <c r="Q279" s="129"/>
      <c r="R279" s="2"/>
      <c r="S279" s="2"/>
    </row>
    <row r="280" spans="1:256" s="70" customFormat="1" ht="15.75">
      <c r="I280" s="69">
        <v>3</v>
      </c>
      <c r="J280" s="70" t="s">
        <v>16</v>
      </c>
      <c r="K280" s="71" t="e">
        <f>#REF!+K281</f>
        <v>#REF!</v>
      </c>
      <c r="L280" s="114">
        <f>+L281</f>
        <v>150000</v>
      </c>
      <c r="M280" s="114">
        <f>M281</f>
        <v>150000</v>
      </c>
      <c r="N280" s="114">
        <f>N281</f>
        <v>150000</v>
      </c>
      <c r="O280" s="72" t="e">
        <f>L280/K280*100</f>
        <v>#REF!</v>
      </c>
      <c r="P280" s="72"/>
      <c r="Q280" s="72"/>
    </row>
    <row r="281" spans="1:256" s="70" customFormat="1" ht="15.75">
      <c r="I281" s="69">
        <v>36</v>
      </c>
      <c r="J281" s="70" t="s">
        <v>208</v>
      </c>
      <c r="K281" s="71">
        <f>K283</f>
        <v>5000</v>
      </c>
      <c r="L281" s="114">
        <f>L283+L282</f>
        <v>150000</v>
      </c>
      <c r="M281" s="114">
        <v>150000</v>
      </c>
      <c r="N281" s="114">
        <v>150000</v>
      </c>
      <c r="O281" s="72">
        <f>L281/K281*100</f>
        <v>3000</v>
      </c>
      <c r="P281" s="72"/>
      <c r="Q281" s="72"/>
    </row>
    <row r="282" spans="1:256" s="70" customFormat="1" ht="15.75">
      <c r="I282" s="73">
        <v>363</v>
      </c>
      <c r="J282" s="74" t="s">
        <v>71</v>
      </c>
      <c r="K282" s="71"/>
      <c r="L282" s="222">
        <v>0</v>
      </c>
      <c r="M282" s="114"/>
      <c r="N282" s="114"/>
      <c r="O282" s="72"/>
      <c r="P282" s="72"/>
      <c r="Q282" s="72"/>
    </row>
    <row r="283" spans="1:256" s="70" customFormat="1" ht="19.5" customHeight="1">
      <c r="B283" s="70">
        <v>1</v>
      </c>
      <c r="I283" s="73">
        <v>366</v>
      </c>
      <c r="J283" s="74" t="s">
        <v>182</v>
      </c>
      <c r="K283" s="75">
        <v>5000</v>
      </c>
      <c r="L283" s="222">
        <v>150000</v>
      </c>
      <c r="M283" s="115"/>
      <c r="N283" s="115"/>
      <c r="O283" s="72">
        <f>L283/K283*100</f>
        <v>3000</v>
      </c>
      <c r="P283" s="76"/>
      <c r="Q283" s="76"/>
    </row>
    <row r="284" spans="1:256" s="78" customFormat="1" hidden="1">
      <c r="L284" s="245"/>
      <c r="M284" s="118"/>
      <c r="N284" s="118"/>
      <c r="P284" s="131"/>
      <c r="Q284" s="131"/>
      <c r="R284" s="131"/>
      <c r="S284" s="131"/>
    </row>
    <row r="285" spans="1:256" s="2" customFormat="1" ht="18" customHeight="1">
      <c r="A285" s="81"/>
      <c r="B285" s="81"/>
      <c r="C285" s="81"/>
      <c r="D285" s="81"/>
      <c r="E285" s="81"/>
      <c r="F285" s="81"/>
      <c r="G285" s="81"/>
      <c r="H285" s="81"/>
      <c r="I285" s="56" t="s">
        <v>140</v>
      </c>
      <c r="J285" s="56" t="s">
        <v>141</v>
      </c>
      <c r="K285" s="57">
        <f>K286</f>
        <v>180000</v>
      </c>
      <c r="L285" s="110">
        <f>L286</f>
        <v>150000</v>
      </c>
      <c r="M285" s="110">
        <f>M286</f>
        <v>150000</v>
      </c>
      <c r="N285" s="110">
        <f>N286</f>
        <v>150000</v>
      </c>
      <c r="O285" s="58">
        <f>L285/K285*100</f>
        <v>83.333333333333343</v>
      </c>
      <c r="P285" s="129"/>
      <c r="Q285" s="129"/>
    </row>
    <row r="286" spans="1:256" s="2" customFormat="1" ht="15.75">
      <c r="A286" s="51"/>
      <c r="B286" s="51"/>
      <c r="C286" s="51"/>
      <c r="D286" s="51"/>
      <c r="E286" s="51"/>
      <c r="F286" s="51"/>
      <c r="G286" s="51"/>
      <c r="H286" s="51"/>
      <c r="I286" s="59" t="s">
        <v>142</v>
      </c>
      <c r="J286" s="59" t="s">
        <v>143</v>
      </c>
      <c r="K286" s="48">
        <f>K289</f>
        <v>180000</v>
      </c>
      <c r="L286" s="111">
        <f>L287</f>
        <v>150000</v>
      </c>
      <c r="M286" s="111">
        <f>M289+M299</f>
        <v>150000</v>
      </c>
      <c r="N286" s="111">
        <f>N289+N299</f>
        <v>150000</v>
      </c>
      <c r="O286" s="60">
        <f>L286/K286*100</f>
        <v>83.333333333333343</v>
      </c>
      <c r="P286" s="129"/>
      <c r="Q286" s="129"/>
    </row>
    <row r="287" spans="1:256" s="2" customFormat="1" ht="15.75">
      <c r="A287" s="80"/>
      <c r="B287" s="80"/>
      <c r="C287" s="80"/>
      <c r="D287" s="80"/>
      <c r="E287" s="80"/>
      <c r="F287" s="80"/>
      <c r="G287" s="80"/>
      <c r="H287" s="80"/>
      <c r="I287" s="260" t="s">
        <v>196</v>
      </c>
      <c r="J287" s="261"/>
      <c r="K287" s="262"/>
      <c r="L287" s="263">
        <f>L288+L298</f>
        <v>150000</v>
      </c>
      <c r="M287" s="263">
        <v>150000</v>
      </c>
      <c r="N287" s="263">
        <v>150000</v>
      </c>
      <c r="O287" s="64"/>
      <c r="P287" s="129"/>
      <c r="Q287" s="129"/>
    </row>
    <row r="288" spans="1:256" s="94" customFormat="1" ht="17.25" customHeight="1">
      <c r="A288" s="89"/>
      <c r="B288" s="89"/>
      <c r="C288" s="89"/>
      <c r="D288" s="89"/>
      <c r="E288" s="89"/>
      <c r="F288" s="89"/>
      <c r="G288" s="89"/>
      <c r="H288" s="89"/>
      <c r="I288" s="90"/>
      <c r="J288" s="91" t="s">
        <v>189</v>
      </c>
      <c r="K288" s="92"/>
      <c r="L288" s="121">
        <f t="shared" ref="L288:N289" si="32">L289</f>
        <v>80000</v>
      </c>
      <c r="M288" s="121">
        <f t="shared" si="32"/>
        <v>80000</v>
      </c>
      <c r="N288" s="121">
        <f t="shared" si="32"/>
        <v>80000</v>
      </c>
      <c r="O288" s="93"/>
      <c r="P288" s="129"/>
      <c r="Q288" s="129"/>
      <c r="R288" s="2"/>
      <c r="S288" s="2"/>
    </row>
    <row r="289" spans="1:19" s="70" customFormat="1" ht="15.75">
      <c r="I289" s="69">
        <v>5</v>
      </c>
      <c r="J289" s="70" t="s">
        <v>144</v>
      </c>
      <c r="K289" s="71">
        <f t="shared" ref="K289:M290" si="33">K290</f>
        <v>180000</v>
      </c>
      <c r="L289" s="114">
        <f t="shared" si="33"/>
        <v>80000</v>
      </c>
      <c r="M289" s="114">
        <f t="shared" si="33"/>
        <v>80000</v>
      </c>
      <c r="N289" s="114">
        <f t="shared" si="32"/>
        <v>80000</v>
      </c>
      <c r="O289" s="72">
        <f>L289/K289*100</f>
        <v>44.444444444444443</v>
      </c>
      <c r="P289" s="72"/>
      <c r="Q289" s="72"/>
    </row>
    <row r="290" spans="1:19" s="70" customFormat="1" ht="15.75">
      <c r="I290" s="69">
        <v>51</v>
      </c>
      <c r="J290" s="70" t="s">
        <v>89</v>
      </c>
      <c r="K290" s="71">
        <f t="shared" si="33"/>
        <v>180000</v>
      </c>
      <c r="L290" s="114">
        <f t="shared" si="33"/>
        <v>80000</v>
      </c>
      <c r="M290" s="114">
        <v>80000</v>
      </c>
      <c r="N290" s="114">
        <v>80000</v>
      </c>
      <c r="O290" s="72">
        <f>L290/K290*100</f>
        <v>44.444444444444443</v>
      </c>
      <c r="P290" s="72"/>
      <c r="Q290" s="72"/>
    </row>
    <row r="291" spans="1:19" s="70" customFormat="1" ht="32.25" customHeight="1">
      <c r="B291" s="70">
        <v>1</v>
      </c>
      <c r="I291" s="73">
        <v>512</v>
      </c>
      <c r="J291" s="74" t="s">
        <v>145</v>
      </c>
      <c r="K291" s="75">
        <v>180000</v>
      </c>
      <c r="L291" s="115">
        <v>80000</v>
      </c>
      <c r="M291" s="75"/>
      <c r="N291" s="75"/>
      <c r="O291" s="72">
        <f>L291/K291*100</f>
        <v>44.444444444444443</v>
      </c>
      <c r="P291" s="76"/>
      <c r="Q291" s="76"/>
    </row>
    <row r="292" spans="1:19" s="70" customFormat="1" ht="15.75" hidden="1">
      <c r="I292" s="73"/>
      <c r="J292" s="74"/>
      <c r="K292" s="75"/>
      <c r="L292" s="115"/>
      <c r="M292" s="75"/>
      <c r="N292" s="75"/>
      <c r="O292" s="76"/>
      <c r="P292" s="76"/>
      <c r="Q292" s="76"/>
    </row>
    <row r="293" spans="1:19" s="70" customFormat="1" ht="15.75" hidden="1">
      <c r="I293" s="69"/>
      <c r="K293" s="71"/>
      <c r="L293" s="114"/>
      <c r="M293" s="77"/>
      <c r="N293" s="77"/>
      <c r="O293" s="72"/>
      <c r="P293" s="72"/>
      <c r="Q293" s="72"/>
    </row>
    <row r="294" spans="1:19" s="70" customFormat="1" ht="15.75" hidden="1">
      <c r="I294" s="73"/>
      <c r="J294" s="74"/>
      <c r="K294" s="75"/>
      <c r="L294" s="115"/>
      <c r="M294" s="75"/>
      <c r="N294" s="75"/>
      <c r="O294" s="76"/>
      <c r="P294" s="76"/>
      <c r="Q294" s="76"/>
    </row>
    <row r="295" spans="1:19" s="70" customFormat="1" ht="15.75" hidden="1">
      <c r="I295" s="73"/>
      <c r="J295" s="74"/>
      <c r="K295" s="75"/>
      <c r="L295" s="115"/>
      <c r="M295" s="75"/>
      <c r="N295" s="75"/>
      <c r="O295" s="76"/>
      <c r="P295" s="76"/>
      <c r="Q295" s="76"/>
    </row>
    <row r="296" spans="1:19" s="70" customFormat="1" ht="15.75" hidden="1">
      <c r="I296" s="73"/>
      <c r="J296" s="74"/>
      <c r="K296" s="75"/>
      <c r="L296" s="115"/>
      <c r="M296" s="75"/>
      <c r="N296" s="75"/>
      <c r="O296" s="76"/>
      <c r="P296" s="76"/>
      <c r="Q296" s="76"/>
    </row>
    <row r="297" spans="1:19" s="2" customFormat="1" ht="15.75" hidden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118"/>
      <c r="M297" s="78"/>
      <c r="N297" s="78"/>
      <c r="O297" s="78"/>
      <c r="P297" s="131"/>
      <c r="Q297" s="131"/>
    </row>
    <row r="298" spans="1:19" s="94" customFormat="1" ht="17.25" customHeight="1">
      <c r="A298" s="89"/>
      <c r="B298" s="89"/>
      <c r="C298" s="89"/>
      <c r="D298" s="89"/>
      <c r="E298" s="89"/>
      <c r="F298" s="89"/>
      <c r="G298" s="89"/>
      <c r="H298" s="89"/>
      <c r="I298" s="90"/>
      <c r="J298" s="124" t="s">
        <v>222</v>
      </c>
      <c r="K298" s="92"/>
      <c r="L298" s="121">
        <f t="shared" ref="L298:N299" si="34">L299</f>
        <v>70000</v>
      </c>
      <c r="M298" s="121">
        <f t="shared" si="34"/>
        <v>70000</v>
      </c>
      <c r="N298" s="121">
        <f t="shared" si="34"/>
        <v>70000</v>
      </c>
      <c r="O298" s="93"/>
      <c r="P298" s="129"/>
      <c r="Q298" s="129"/>
      <c r="R298" s="2"/>
      <c r="S298" s="2"/>
    </row>
    <row r="299" spans="1:19" s="70" customFormat="1" ht="15.75">
      <c r="I299" s="69">
        <v>5</v>
      </c>
      <c r="J299" s="70" t="s">
        <v>144</v>
      </c>
      <c r="K299" s="71">
        <f>K300</f>
        <v>180000</v>
      </c>
      <c r="L299" s="114">
        <f t="shared" si="34"/>
        <v>70000</v>
      </c>
      <c r="M299" s="114">
        <f>M300</f>
        <v>70000</v>
      </c>
      <c r="N299" s="114">
        <f t="shared" si="34"/>
        <v>70000</v>
      </c>
      <c r="O299" s="72">
        <f>L299/K299*100</f>
        <v>38.888888888888893</v>
      </c>
      <c r="P299" s="72"/>
      <c r="Q299" s="72"/>
    </row>
    <row r="300" spans="1:19" s="70" customFormat="1" ht="15.75">
      <c r="I300" s="69">
        <v>51</v>
      </c>
      <c r="J300" s="70" t="s">
        <v>89</v>
      </c>
      <c r="K300" s="71">
        <f>K301</f>
        <v>180000</v>
      </c>
      <c r="L300" s="114">
        <f>L301</f>
        <v>70000</v>
      </c>
      <c r="M300" s="114">
        <v>70000</v>
      </c>
      <c r="N300" s="114">
        <v>70000</v>
      </c>
      <c r="O300" s="72">
        <f>L300/K300*100</f>
        <v>38.888888888888893</v>
      </c>
      <c r="P300" s="72"/>
      <c r="Q300" s="72"/>
    </row>
    <row r="301" spans="1:19" s="70" customFormat="1" ht="32.25" customHeight="1">
      <c r="B301" s="70">
        <v>1</v>
      </c>
      <c r="I301" s="73">
        <v>512</v>
      </c>
      <c r="J301" s="74" t="s">
        <v>145</v>
      </c>
      <c r="K301" s="75">
        <v>180000</v>
      </c>
      <c r="L301" s="115">
        <v>70000</v>
      </c>
      <c r="M301" s="75"/>
      <c r="N301" s="75"/>
      <c r="O301" s="72">
        <f>L301/K301*100</f>
        <v>38.888888888888893</v>
      </c>
      <c r="P301" s="76"/>
      <c r="Q301" s="76"/>
    </row>
    <row r="302" spans="1:19" s="70" customFormat="1" ht="15.75" hidden="1">
      <c r="I302" s="73"/>
      <c r="J302" s="74"/>
      <c r="K302" s="75"/>
      <c r="L302" s="115"/>
      <c r="M302" s="75"/>
      <c r="N302" s="75"/>
      <c r="O302" s="76"/>
      <c r="P302" s="76"/>
      <c r="Q302" s="76"/>
    </row>
    <row r="303" spans="1:19" s="70" customFormat="1" ht="15.75" hidden="1">
      <c r="I303" s="69"/>
      <c r="K303" s="71"/>
      <c r="L303" s="114"/>
      <c r="M303" s="77"/>
      <c r="N303" s="77"/>
      <c r="O303" s="72"/>
      <c r="P303" s="72"/>
      <c r="Q303" s="72"/>
    </row>
    <row r="304" spans="1:19" s="70" customFormat="1" ht="15.75" hidden="1">
      <c r="I304" s="73"/>
      <c r="J304" s="74"/>
      <c r="K304" s="75"/>
      <c r="L304" s="115"/>
      <c r="M304" s="75"/>
      <c r="N304" s="75"/>
      <c r="O304" s="76"/>
      <c r="P304" s="76"/>
      <c r="Q304" s="76"/>
    </row>
    <row r="305" spans="1:19" s="70" customFormat="1" ht="15.75" hidden="1">
      <c r="I305" s="73"/>
      <c r="J305" s="74"/>
      <c r="K305" s="75"/>
      <c r="L305" s="115"/>
      <c r="M305" s="75"/>
      <c r="N305" s="75"/>
      <c r="O305" s="76"/>
      <c r="P305" s="76"/>
      <c r="Q305" s="76"/>
    </row>
    <row r="306" spans="1:19" s="70" customFormat="1" ht="15.75" hidden="1">
      <c r="I306" s="73"/>
      <c r="J306" s="74"/>
      <c r="K306" s="75"/>
      <c r="L306" s="115"/>
      <c r="M306" s="75"/>
      <c r="N306" s="75"/>
      <c r="O306" s="76"/>
      <c r="P306" s="76"/>
      <c r="Q306" s="76"/>
    </row>
    <row r="307" spans="1:19" s="2" customFormat="1" ht="15.75" hidden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118"/>
      <c r="M307" s="78"/>
      <c r="N307" s="78"/>
      <c r="O307" s="78"/>
      <c r="P307" s="131"/>
      <c r="Q307" s="131"/>
    </row>
    <row r="308" spans="1:19" s="2" customFormat="1" ht="31.5" customHeight="1">
      <c r="A308" s="51"/>
      <c r="B308" s="51"/>
      <c r="C308" s="51"/>
      <c r="D308" s="51"/>
      <c r="E308" s="51"/>
      <c r="F308" s="51"/>
      <c r="G308" s="51"/>
      <c r="H308" s="51"/>
      <c r="I308" s="59" t="s">
        <v>199</v>
      </c>
      <c r="J308" s="59" t="s">
        <v>146</v>
      </c>
      <c r="K308" s="48" t="e">
        <f>K309</f>
        <v>#REF!</v>
      </c>
      <c r="L308" s="111">
        <f>L309</f>
        <v>551000</v>
      </c>
      <c r="M308" s="111">
        <v>546000</v>
      </c>
      <c r="N308" s="111">
        <v>546000</v>
      </c>
      <c r="O308" s="60" t="e">
        <f>L308/K308*100</f>
        <v>#REF!</v>
      </c>
      <c r="P308" s="129"/>
      <c r="Q308" s="129"/>
    </row>
    <row r="309" spans="1:19" s="2" customFormat="1" ht="17.25" customHeight="1">
      <c r="A309" s="81"/>
      <c r="B309" s="81"/>
      <c r="C309" s="81"/>
      <c r="D309" s="81"/>
      <c r="E309" s="81"/>
      <c r="F309" s="81"/>
      <c r="G309" s="81"/>
      <c r="H309" s="81"/>
      <c r="I309" s="56" t="s">
        <v>147</v>
      </c>
      <c r="J309" s="56" t="s">
        <v>146</v>
      </c>
      <c r="K309" s="57" t="e">
        <f>K310+K321</f>
        <v>#REF!</v>
      </c>
      <c r="L309" s="110">
        <f>L310+L321+L333+L346</f>
        <v>551000</v>
      </c>
      <c r="M309" s="110">
        <v>546000</v>
      </c>
      <c r="N309" s="110">
        <v>546000</v>
      </c>
      <c r="O309" s="58" t="e">
        <f>L309/K309*100</f>
        <v>#REF!</v>
      </c>
      <c r="P309" s="129"/>
      <c r="Q309" s="129"/>
    </row>
    <row r="310" spans="1:19" s="2" customFormat="1" ht="15.75">
      <c r="A310" s="51"/>
      <c r="B310" s="51"/>
      <c r="C310" s="51"/>
      <c r="D310" s="51"/>
      <c r="E310" s="51"/>
      <c r="F310" s="51"/>
      <c r="G310" s="51"/>
      <c r="H310" s="51"/>
      <c r="I310" s="59" t="s">
        <v>148</v>
      </c>
      <c r="J310" s="59" t="s">
        <v>209</v>
      </c>
      <c r="K310" s="48" t="e">
        <f>#REF!</f>
        <v>#REF!</v>
      </c>
      <c r="L310" s="111">
        <f>+L313+L318</f>
        <v>448000</v>
      </c>
      <c r="M310" s="111">
        <f>+M313+M318</f>
        <v>448000</v>
      </c>
      <c r="N310" s="111">
        <f>+N313+N318</f>
        <v>448000</v>
      </c>
      <c r="O310" s="60" t="e">
        <f>L310/K310*100</f>
        <v>#REF!</v>
      </c>
      <c r="P310" s="129"/>
      <c r="Q310" s="129"/>
    </row>
    <row r="311" spans="1:19" s="2" customFormat="1" ht="15.75">
      <c r="A311" s="80"/>
      <c r="B311" s="80"/>
      <c r="C311" s="80"/>
      <c r="D311" s="80"/>
      <c r="E311" s="80"/>
      <c r="F311" s="80"/>
      <c r="G311" s="80"/>
      <c r="H311" s="80"/>
      <c r="I311" s="260" t="s">
        <v>197</v>
      </c>
      <c r="J311" s="261"/>
      <c r="K311" s="262"/>
      <c r="L311" s="263">
        <v>442000</v>
      </c>
      <c r="M311" s="263">
        <v>442000</v>
      </c>
      <c r="N311" s="263">
        <v>442000</v>
      </c>
      <c r="O311" s="64"/>
      <c r="P311" s="129"/>
      <c r="Q311" s="129"/>
    </row>
    <row r="312" spans="1:19" s="94" customFormat="1" ht="17.25" customHeight="1">
      <c r="A312" s="89"/>
      <c r="B312" s="89"/>
      <c r="C312" s="89"/>
      <c r="D312" s="89"/>
      <c r="E312" s="89"/>
      <c r="F312" s="89"/>
      <c r="G312" s="89"/>
      <c r="H312" s="89"/>
      <c r="I312" s="90"/>
      <c r="J312" s="91" t="s">
        <v>189</v>
      </c>
      <c r="K312" s="92"/>
      <c r="L312" s="121">
        <f t="shared" ref="L312:N313" si="35">L313</f>
        <v>442000</v>
      </c>
      <c r="M312" s="121">
        <f t="shared" si="35"/>
        <v>442000</v>
      </c>
      <c r="N312" s="121">
        <f t="shared" si="35"/>
        <v>442000</v>
      </c>
      <c r="O312" s="93"/>
      <c r="P312" s="129"/>
      <c r="Q312" s="129"/>
      <c r="R312" s="2"/>
      <c r="S312" s="2"/>
    </row>
    <row r="313" spans="1:19" s="70" customFormat="1" ht="15.75">
      <c r="I313" s="69">
        <v>3</v>
      </c>
      <c r="J313" s="70" t="s">
        <v>16</v>
      </c>
      <c r="K313" s="71">
        <f>K314</f>
        <v>116000</v>
      </c>
      <c r="L313" s="114">
        <f t="shared" si="35"/>
        <v>442000</v>
      </c>
      <c r="M313" s="114">
        <f t="shared" si="35"/>
        <v>442000</v>
      </c>
      <c r="N313" s="114">
        <f t="shared" si="35"/>
        <v>442000</v>
      </c>
      <c r="O313" s="72">
        <f>L313/K313*100</f>
        <v>381.0344827586207</v>
      </c>
      <c r="P313" s="72"/>
      <c r="Q313" s="72"/>
    </row>
    <row r="314" spans="1:19" s="70" customFormat="1" ht="31.5">
      <c r="I314" s="69">
        <v>37</v>
      </c>
      <c r="J314" s="70" t="s">
        <v>72</v>
      </c>
      <c r="K314" s="71">
        <f>K315</f>
        <v>116000</v>
      </c>
      <c r="L314" s="114">
        <f>L315</f>
        <v>442000</v>
      </c>
      <c r="M314" s="114">
        <v>442000</v>
      </c>
      <c r="N314" s="114">
        <v>442000</v>
      </c>
      <c r="O314" s="72">
        <f>L314/K314*100</f>
        <v>381.0344827586207</v>
      </c>
      <c r="P314" s="72"/>
      <c r="Q314" s="72"/>
    </row>
    <row r="315" spans="1:19" s="70" customFormat="1" ht="15.75">
      <c r="B315" s="70">
        <v>1</v>
      </c>
      <c r="I315" s="73">
        <v>372</v>
      </c>
      <c r="J315" s="74" t="s">
        <v>73</v>
      </c>
      <c r="K315" s="75">
        <v>116000</v>
      </c>
      <c r="L315" s="239">
        <v>442000</v>
      </c>
      <c r="M315" s="115"/>
      <c r="N315" s="115"/>
      <c r="O315" s="72">
        <f>L315/K315*100</f>
        <v>381.0344827586207</v>
      </c>
      <c r="P315" s="76"/>
      <c r="Q315" s="76"/>
    </row>
    <row r="316" spans="1:19" s="2" customFormat="1" ht="15.75">
      <c r="A316" s="80"/>
      <c r="B316" s="80"/>
      <c r="C316" s="80"/>
      <c r="D316" s="80"/>
      <c r="E316" s="80"/>
      <c r="F316" s="80"/>
      <c r="G316" s="80"/>
      <c r="H316" s="80"/>
      <c r="I316" s="260" t="s">
        <v>197</v>
      </c>
      <c r="J316" s="261"/>
      <c r="K316" s="262"/>
      <c r="L316" s="263">
        <v>6000</v>
      </c>
      <c r="M316" s="263">
        <v>6000</v>
      </c>
      <c r="N316" s="263">
        <v>6000</v>
      </c>
      <c r="O316" s="64"/>
      <c r="P316" s="129"/>
      <c r="Q316" s="129"/>
    </row>
    <row r="317" spans="1:19" s="94" customFormat="1" ht="17.25" customHeight="1">
      <c r="A317" s="89"/>
      <c r="B317" s="89"/>
      <c r="C317" s="89"/>
      <c r="D317" s="89"/>
      <c r="E317" s="89"/>
      <c r="F317" s="89"/>
      <c r="G317" s="89"/>
      <c r="H317" s="89"/>
      <c r="I317" s="90"/>
      <c r="J317" s="123" t="s">
        <v>190</v>
      </c>
      <c r="K317" s="92"/>
      <c r="L317" s="121">
        <f t="shared" ref="L317:N318" si="36">L318</f>
        <v>6000</v>
      </c>
      <c r="M317" s="121">
        <f t="shared" si="36"/>
        <v>6000</v>
      </c>
      <c r="N317" s="121">
        <f t="shared" si="36"/>
        <v>6000</v>
      </c>
      <c r="O317" s="93"/>
      <c r="P317" s="129"/>
      <c r="Q317" s="129"/>
      <c r="R317" s="2"/>
      <c r="S317" s="2"/>
    </row>
    <row r="318" spans="1:19" s="70" customFormat="1" ht="15.75">
      <c r="I318" s="69">
        <v>3</v>
      </c>
      <c r="J318" s="70" t="s">
        <v>16</v>
      </c>
      <c r="K318" s="71">
        <f>K319</f>
        <v>116000</v>
      </c>
      <c r="L318" s="114">
        <f t="shared" si="36"/>
        <v>6000</v>
      </c>
      <c r="M318" s="114">
        <f t="shared" si="36"/>
        <v>6000</v>
      </c>
      <c r="N318" s="114">
        <f t="shared" si="36"/>
        <v>6000</v>
      </c>
      <c r="O318" s="72">
        <f>L318/K318*100</f>
        <v>5.1724137931034484</v>
      </c>
      <c r="P318" s="72"/>
      <c r="Q318" s="72"/>
    </row>
    <row r="319" spans="1:19" s="70" customFormat="1" ht="15.75">
      <c r="I319" s="69">
        <v>37</v>
      </c>
      <c r="J319" s="70" t="s">
        <v>217</v>
      </c>
      <c r="K319" s="71">
        <f>K320</f>
        <v>116000</v>
      </c>
      <c r="L319" s="114">
        <f>L320</f>
        <v>6000</v>
      </c>
      <c r="M319" s="114">
        <v>6000</v>
      </c>
      <c r="N319" s="114">
        <v>6000</v>
      </c>
      <c r="O319" s="72">
        <f>L319/K319*100</f>
        <v>5.1724137931034484</v>
      </c>
      <c r="P319" s="72"/>
      <c r="Q319" s="72"/>
    </row>
    <row r="320" spans="1:19" s="70" customFormat="1" ht="15.75">
      <c r="B320" s="70">
        <v>1</v>
      </c>
      <c r="I320" s="73">
        <v>372</v>
      </c>
      <c r="J320" s="74" t="s">
        <v>218</v>
      </c>
      <c r="K320" s="75">
        <v>116000</v>
      </c>
      <c r="L320" s="115">
        <v>6000</v>
      </c>
      <c r="M320" s="115"/>
      <c r="N320" s="115"/>
      <c r="O320" s="72">
        <f>L320/K320*100</f>
        <v>5.1724137931034484</v>
      </c>
      <c r="P320" s="76"/>
      <c r="Q320" s="76"/>
    </row>
    <row r="321" spans="1:19" s="70" customFormat="1" ht="15.75">
      <c r="A321" s="51"/>
      <c r="B321" s="51"/>
      <c r="C321" s="51"/>
      <c r="D321" s="51"/>
      <c r="E321" s="51"/>
      <c r="F321" s="51"/>
      <c r="G321" s="51"/>
      <c r="H321" s="51"/>
      <c r="I321" s="59" t="s">
        <v>149</v>
      </c>
      <c r="J321" s="59" t="s">
        <v>150</v>
      </c>
      <c r="K321" s="48">
        <f>K324</f>
        <v>19000</v>
      </c>
      <c r="L321" s="111">
        <f>L324</f>
        <v>16000</v>
      </c>
      <c r="M321" s="111">
        <v>16000</v>
      </c>
      <c r="N321" s="111">
        <f>N324</f>
        <v>16000</v>
      </c>
      <c r="O321" s="60">
        <f>L321/K321*100</f>
        <v>84.210526315789465</v>
      </c>
      <c r="P321" s="129"/>
      <c r="Q321" s="129"/>
    </row>
    <row r="322" spans="1:19" s="70" customFormat="1" ht="15.75">
      <c r="A322" s="80"/>
      <c r="B322" s="80"/>
      <c r="C322" s="80"/>
      <c r="D322" s="80"/>
      <c r="E322" s="80"/>
      <c r="F322" s="80"/>
      <c r="G322" s="80"/>
      <c r="H322" s="80"/>
      <c r="I322" s="260" t="s">
        <v>151</v>
      </c>
      <c r="J322" s="261"/>
      <c r="K322" s="262"/>
      <c r="L322" s="263">
        <f>L323</f>
        <v>16000</v>
      </c>
      <c r="M322" s="263">
        <f t="shared" ref="M322:N322" si="37">M323</f>
        <v>16000</v>
      </c>
      <c r="N322" s="263">
        <f t="shared" si="37"/>
        <v>16000</v>
      </c>
      <c r="O322" s="64"/>
      <c r="P322" s="129"/>
      <c r="Q322" s="129"/>
    </row>
    <row r="323" spans="1:19" s="94" customFormat="1" ht="18.75" customHeight="1">
      <c r="A323" s="89"/>
      <c r="B323" s="89"/>
      <c r="C323" s="89"/>
      <c r="D323" s="89"/>
      <c r="E323" s="89"/>
      <c r="F323" s="89"/>
      <c r="G323" s="89"/>
      <c r="H323" s="89"/>
      <c r="I323" s="90"/>
      <c r="J323" s="91" t="s">
        <v>189</v>
      </c>
      <c r="K323" s="92"/>
      <c r="L323" s="121">
        <f t="shared" ref="L323:N324" si="38">L324</f>
        <v>16000</v>
      </c>
      <c r="M323" s="121">
        <f t="shared" si="38"/>
        <v>16000</v>
      </c>
      <c r="N323" s="121">
        <f t="shared" si="38"/>
        <v>16000</v>
      </c>
      <c r="O323" s="93"/>
      <c r="P323" s="129"/>
      <c r="Q323" s="129"/>
      <c r="R323" s="2"/>
      <c r="S323" s="2"/>
    </row>
    <row r="324" spans="1:19" s="70" customFormat="1" ht="15.75">
      <c r="I324" s="69">
        <v>3</v>
      </c>
      <c r="J324" s="70" t="s">
        <v>16</v>
      </c>
      <c r="K324" s="71">
        <f>K325</f>
        <v>19000</v>
      </c>
      <c r="L324" s="114">
        <f t="shared" si="38"/>
        <v>16000</v>
      </c>
      <c r="M324" s="114">
        <f t="shared" si="38"/>
        <v>16000</v>
      </c>
      <c r="N324" s="114">
        <f t="shared" si="38"/>
        <v>16000</v>
      </c>
      <c r="O324" s="72">
        <f>L324/K324*100</f>
        <v>84.210526315789465</v>
      </c>
      <c r="P324" s="72"/>
      <c r="Q324" s="72"/>
    </row>
    <row r="325" spans="1:19" s="70" customFormat="1" ht="15.75">
      <c r="I325" s="69">
        <v>38</v>
      </c>
      <c r="J325" s="70" t="s">
        <v>74</v>
      </c>
      <c r="K325" s="71">
        <f>K326</f>
        <v>19000</v>
      </c>
      <c r="L325" s="114">
        <f>L326</f>
        <v>16000</v>
      </c>
      <c r="M325" s="114">
        <v>16000</v>
      </c>
      <c r="N325" s="114">
        <v>16000</v>
      </c>
      <c r="O325" s="72">
        <f>L325/K325*100</f>
        <v>84.210526315789465</v>
      </c>
      <c r="P325" s="72"/>
      <c r="Q325" s="72"/>
    </row>
    <row r="326" spans="1:19" s="70" customFormat="1" ht="15.75">
      <c r="B326" s="70">
        <v>1</v>
      </c>
      <c r="I326" s="73">
        <v>381</v>
      </c>
      <c r="J326" s="74" t="s">
        <v>75</v>
      </c>
      <c r="K326" s="75">
        <v>19000</v>
      </c>
      <c r="L326" s="222">
        <v>16000</v>
      </c>
      <c r="M326" s="115"/>
      <c r="N326" s="115"/>
      <c r="O326" s="72">
        <f>L326/K326*100</f>
        <v>84.210526315789465</v>
      </c>
      <c r="P326" s="76"/>
      <c r="Q326" s="76"/>
    </row>
    <row r="327" spans="1:19" s="70" customFormat="1" ht="15.75" hidden="1">
      <c r="I327" s="73"/>
      <c r="J327" s="74"/>
      <c r="K327" s="75"/>
      <c r="L327" s="222"/>
      <c r="M327" s="115"/>
      <c r="N327" s="115"/>
      <c r="O327" s="76"/>
      <c r="P327" s="76"/>
      <c r="Q327" s="76"/>
    </row>
    <row r="328" spans="1:19" s="70" customFormat="1" ht="15.75" hidden="1">
      <c r="I328" s="73"/>
      <c r="J328" s="74"/>
      <c r="K328" s="75"/>
      <c r="L328" s="222"/>
      <c r="M328" s="115"/>
      <c r="N328" s="115"/>
      <c r="O328" s="76"/>
      <c r="P328" s="76"/>
      <c r="Q328" s="76"/>
    </row>
    <row r="329" spans="1:19" s="70" customFormat="1" ht="15.75" hidden="1">
      <c r="I329" s="73"/>
      <c r="J329" s="74"/>
      <c r="K329" s="75"/>
      <c r="L329" s="222"/>
      <c r="M329" s="115"/>
      <c r="N329" s="115"/>
      <c r="O329" s="76"/>
      <c r="P329" s="76"/>
      <c r="Q329" s="76"/>
    </row>
    <row r="330" spans="1:19" s="70" customFormat="1" ht="15.75" hidden="1">
      <c r="I330" s="69"/>
      <c r="K330" s="71"/>
      <c r="L330" s="238"/>
      <c r="M330" s="114"/>
      <c r="N330" s="114"/>
      <c r="O330" s="72"/>
      <c r="P330" s="72"/>
      <c r="Q330" s="72"/>
    </row>
    <row r="331" spans="1:19" s="70" customFormat="1" ht="15.75" hidden="1">
      <c r="I331" s="69"/>
      <c r="K331" s="71"/>
      <c r="L331" s="238"/>
      <c r="M331" s="159"/>
      <c r="N331" s="159"/>
      <c r="O331" s="72"/>
      <c r="P331" s="72"/>
      <c r="Q331" s="72"/>
    </row>
    <row r="332" spans="1:19" s="70" customFormat="1" ht="15.75" hidden="1">
      <c r="I332" s="73"/>
      <c r="J332" s="74"/>
      <c r="K332" s="75"/>
      <c r="L332" s="222"/>
      <c r="M332" s="115"/>
      <c r="N332" s="115"/>
      <c r="O332" s="76"/>
      <c r="P332" s="76"/>
      <c r="Q332" s="76"/>
    </row>
    <row r="333" spans="1:19" s="70" customFormat="1" ht="15.75">
      <c r="A333" s="51"/>
      <c r="B333" s="51"/>
      <c r="C333" s="51"/>
      <c r="D333" s="51"/>
      <c r="E333" s="51"/>
      <c r="F333" s="51"/>
      <c r="G333" s="51"/>
      <c r="H333" s="51"/>
      <c r="I333" s="59" t="s">
        <v>271</v>
      </c>
      <c r="J333" s="59" t="s">
        <v>319</v>
      </c>
      <c r="K333" s="48">
        <f>K336</f>
        <v>19000</v>
      </c>
      <c r="L333" s="111">
        <f>L336</f>
        <v>39000</v>
      </c>
      <c r="M333" s="111">
        <v>34000</v>
      </c>
      <c r="N333" s="111">
        <v>34000</v>
      </c>
      <c r="O333" s="60">
        <f>L333/K333*100</f>
        <v>205.26315789473685</v>
      </c>
      <c r="P333" s="129"/>
      <c r="Q333" s="129"/>
    </row>
    <row r="334" spans="1:19" s="70" customFormat="1" ht="15.75">
      <c r="A334" s="80"/>
      <c r="B334" s="80"/>
      <c r="C334" s="80"/>
      <c r="D334" s="80"/>
      <c r="E334" s="80"/>
      <c r="F334" s="80"/>
      <c r="G334" s="80"/>
      <c r="H334" s="80"/>
      <c r="I334" s="260" t="s">
        <v>151</v>
      </c>
      <c r="J334" s="261"/>
      <c r="K334" s="262"/>
      <c r="L334" s="263">
        <f>L335</f>
        <v>39000</v>
      </c>
      <c r="M334" s="263">
        <v>34000</v>
      </c>
      <c r="N334" s="263">
        <v>34000</v>
      </c>
      <c r="O334" s="64"/>
      <c r="P334" s="129"/>
      <c r="Q334" s="129"/>
    </row>
    <row r="335" spans="1:19" s="94" customFormat="1" ht="18.75" customHeight="1">
      <c r="A335" s="89"/>
      <c r="B335" s="89"/>
      <c r="C335" s="89"/>
      <c r="D335" s="89"/>
      <c r="E335" s="89"/>
      <c r="F335" s="89"/>
      <c r="G335" s="89"/>
      <c r="H335" s="89"/>
      <c r="I335" s="90"/>
      <c r="J335" s="124" t="s">
        <v>190</v>
      </c>
      <c r="K335" s="92"/>
      <c r="L335" s="121">
        <f>L336</f>
        <v>39000</v>
      </c>
      <c r="M335" s="121">
        <v>34000</v>
      </c>
      <c r="N335" s="121">
        <v>34000</v>
      </c>
      <c r="O335" s="93"/>
      <c r="P335" s="129"/>
      <c r="Q335" s="129"/>
      <c r="R335" s="2"/>
      <c r="S335" s="2"/>
    </row>
    <row r="336" spans="1:19" s="70" customFormat="1" ht="15.75">
      <c r="I336" s="69">
        <v>3</v>
      </c>
      <c r="J336" s="70" t="s">
        <v>16</v>
      </c>
      <c r="K336" s="71">
        <f>K337</f>
        <v>19000</v>
      </c>
      <c r="L336" s="114">
        <f>L337</f>
        <v>39000</v>
      </c>
      <c r="M336" s="114">
        <v>34000</v>
      </c>
      <c r="N336" s="114">
        <v>34000</v>
      </c>
      <c r="O336" s="72">
        <f>L336/K336*100</f>
        <v>205.26315789473685</v>
      </c>
      <c r="P336" s="72"/>
      <c r="Q336" s="72"/>
    </row>
    <row r="337" spans="2:17" s="70" customFormat="1" ht="15.75">
      <c r="I337" s="69">
        <v>31</v>
      </c>
      <c r="J337" s="70" t="s">
        <v>59</v>
      </c>
      <c r="K337" s="71">
        <f>K338</f>
        <v>19000</v>
      </c>
      <c r="L337" s="238">
        <f>L338+L345</f>
        <v>39000</v>
      </c>
      <c r="M337" s="238">
        <v>34000</v>
      </c>
      <c r="N337" s="238">
        <v>34000</v>
      </c>
      <c r="O337" s="72">
        <f>L337/K337*100</f>
        <v>205.26315789473685</v>
      </c>
      <c r="P337" s="72"/>
      <c r="Q337" s="72"/>
    </row>
    <row r="338" spans="2:17" s="70" customFormat="1" ht="15.75">
      <c r="B338" s="70">
        <v>1</v>
      </c>
      <c r="I338" s="73">
        <v>311</v>
      </c>
      <c r="J338" s="189" t="s">
        <v>272</v>
      </c>
      <c r="K338" s="75">
        <v>19000</v>
      </c>
      <c r="L338" s="222">
        <v>33000</v>
      </c>
      <c r="M338" s="222"/>
      <c r="N338" s="222"/>
      <c r="O338" s="72">
        <f>L338/K338*100</f>
        <v>173.68421052631581</v>
      </c>
      <c r="P338" s="76"/>
      <c r="Q338" s="76"/>
    </row>
    <row r="339" spans="2:17" s="70" customFormat="1" ht="15.75" hidden="1">
      <c r="I339" s="73"/>
      <c r="J339" s="189"/>
      <c r="K339" s="75"/>
      <c r="L339" s="222"/>
      <c r="M339" s="222"/>
      <c r="N339" s="222"/>
      <c r="O339" s="76"/>
      <c r="P339" s="76"/>
      <c r="Q339" s="76"/>
    </row>
    <row r="340" spans="2:17" s="70" customFormat="1" ht="15.75" hidden="1">
      <c r="I340" s="73"/>
      <c r="J340" s="189"/>
      <c r="K340" s="75"/>
      <c r="L340" s="222"/>
      <c r="M340" s="222"/>
      <c r="N340" s="222"/>
      <c r="O340" s="76"/>
      <c r="P340" s="76"/>
      <c r="Q340" s="76"/>
    </row>
    <row r="341" spans="2:17" s="70" customFormat="1" ht="15.75" hidden="1">
      <c r="I341" s="73"/>
      <c r="J341" s="189"/>
      <c r="K341" s="75"/>
      <c r="L341" s="222"/>
      <c r="M341" s="222"/>
      <c r="N341" s="222"/>
      <c r="O341" s="76"/>
      <c r="P341" s="76"/>
      <c r="Q341" s="76"/>
    </row>
    <row r="342" spans="2:17" s="70" customFormat="1" ht="15.75" hidden="1">
      <c r="I342" s="69"/>
      <c r="K342" s="71"/>
      <c r="L342" s="238"/>
      <c r="M342" s="238"/>
      <c r="N342" s="238"/>
      <c r="O342" s="72"/>
      <c r="P342" s="72"/>
      <c r="Q342" s="72"/>
    </row>
    <row r="343" spans="2:17" s="70" customFormat="1" ht="15.75" hidden="1">
      <c r="I343" s="69"/>
      <c r="K343" s="71"/>
      <c r="L343" s="238"/>
      <c r="M343" s="247"/>
      <c r="N343" s="247"/>
      <c r="O343" s="72"/>
      <c r="P343" s="72"/>
      <c r="Q343" s="72"/>
    </row>
    <row r="344" spans="2:17" s="70" customFormat="1" ht="15.75" hidden="1">
      <c r="I344" s="73"/>
      <c r="J344" s="189"/>
      <c r="K344" s="75"/>
      <c r="L344" s="222"/>
      <c r="M344" s="222"/>
      <c r="N344" s="222"/>
      <c r="O344" s="76"/>
      <c r="P344" s="76"/>
      <c r="Q344" s="76"/>
    </row>
    <row r="345" spans="2:17" s="70" customFormat="1" ht="15.75">
      <c r="I345" s="73">
        <v>313</v>
      </c>
      <c r="J345" s="189" t="s">
        <v>62</v>
      </c>
      <c r="K345" s="75"/>
      <c r="L345" s="222">
        <v>6000</v>
      </c>
      <c r="M345" s="222"/>
      <c r="N345" s="222"/>
      <c r="O345" s="76"/>
      <c r="P345" s="76"/>
      <c r="Q345" s="76"/>
    </row>
    <row r="346" spans="2:17" s="297" customFormat="1" ht="15.75">
      <c r="I346" s="298" t="s">
        <v>323</v>
      </c>
      <c r="J346" s="297" t="s">
        <v>320</v>
      </c>
      <c r="K346" s="299"/>
      <c r="L346" s="301">
        <f>SUM(L347)</f>
        <v>48000</v>
      </c>
      <c r="M346" s="301">
        <v>48000</v>
      </c>
      <c r="N346" s="301">
        <v>48000</v>
      </c>
      <c r="O346" s="300"/>
      <c r="P346" s="300"/>
      <c r="Q346" s="300"/>
    </row>
    <row r="347" spans="2:17" s="294" customFormat="1" ht="18.75" customHeight="1">
      <c r="I347" s="355" t="s">
        <v>321</v>
      </c>
      <c r="J347" s="355"/>
      <c r="K347" s="295"/>
      <c r="L347" s="302">
        <f>SUM(L348)</f>
        <v>48000</v>
      </c>
      <c r="M347" s="302">
        <v>48000</v>
      </c>
      <c r="N347" s="302">
        <v>48000</v>
      </c>
      <c r="O347" s="296"/>
      <c r="P347" s="296"/>
      <c r="Q347" s="296"/>
    </row>
    <row r="348" spans="2:17" s="292" customFormat="1" ht="18.75" customHeight="1">
      <c r="I348" s="356" t="s">
        <v>322</v>
      </c>
      <c r="J348" s="356"/>
      <c r="K348" s="258"/>
      <c r="L348" s="259">
        <f>SUM(L349)</f>
        <v>48000</v>
      </c>
      <c r="M348" s="259">
        <v>48000</v>
      </c>
      <c r="N348" s="259">
        <v>48000</v>
      </c>
      <c r="O348" s="293"/>
      <c r="P348" s="293"/>
      <c r="Q348" s="293"/>
    </row>
    <row r="349" spans="2:17" s="70" customFormat="1" ht="15.75">
      <c r="I349" s="69">
        <v>3</v>
      </c>
      <c r="J349" s="70" t="s">
        <v>16</v>
      </c>
      <c r="K349" s="71"/>
      <c r="L349" s="114">
        <f>SUM(L350)</f>
        <v>48000</v>
      </c>
      <c r="M349" s="114">
        <v>48000</v>
      </c>
      <c r="N349" s="114">
        <v>48000</v>
      </c>
      <c r="O349" s="76"/>
      <c r="P349" s="76"/>
      <c r="Q349" s="76"/>
    </row>
    <row r="350" spans="2:17" s="70" customFormat="1" ht="15.75">
      <c r="I350" s="69">
        <v>31</v>
      </c>
      <c r="J350" s="70" t="s">
        <v>59</v>
      </c>
      <c r="K350" s="75"/>
      <c r="L350" s="115">
        <f>SUM(L351+L352)</f>
        <v>48000</v>
      </c>
      <c r="M350" s="114">
        <v>48000</v>
      </c>
      <c r="N350" s="114">
        <v>48000</v>
      </c>
      <c r="O350" s="76"/>
      <c r="P350" s="76"/>
      <c r="Q350" s="76"/>
    </row>
    <row r="351" spans="2:17" s="70" customFormat="1" ht="15.75">
      <c r="I351" s="73">
        <v>311</v>
      </c>
      <c r="J351" s="189" t="s">
        <v>272</v>
      </c>
      <c r="K351" s="75"/>
      <c r="L351" s="115">
        <v>41000</v>
      </c>
      <c r="M351" s="115"/>
      <c r="N351" s="115"/>
      <c r="O351" s="76"/>
      <c r="P351" s="76"/>
      <c r="Q351" s="76"/>
    </row>
    <row r="352" spans="2:17" s="70" customFormat="1" ht="15.75">
      <c r="I352" s="73">
        <v>313</v>
      </c>
      <c r="J352" s="182" t="s">
        <v>277</v>
      </c>
      <c r="K352" s="75"/>
      <c r="L352" s="115">
        <v>7000</v>
      </c>
      <c r="M352" s="115"/>
      <c r="N352" s="115"/>
      <c r="O352" s="76"/>
      <c r="P352" s="76"/>
      <c r="Q352" s="76"/>
    </row>
    <row r="353" spans="1:19" s="70" customFormat="1" ht="31.5" customHeight="1">
      <c r="A353" s="51"/>
      <c r="B353" s="51"/>
      <c r="C353" s="51"/>
      <c r="D353" s="51"/>
      <c r="E353" s="51"/>
      <c r="F353" s="51"/>
      <c r="G353" s="51"/>
      <c r="H353" s="51"/>
      <c r="I353" s="59" t="s">
        <v>200</v>
      </c>
      <c r="J353" s="59" t="s">
        <v>152</v>
      </c>
      <c r="K353" s="48">
        <f>K354</f>
        <v>71000</v>
      </c>
      <c r="L353" s="111">
        <f>L354</f>
        <v>260000</v>
      </c>
      <c r="M353" s="111">
        <f>M354</f>
        <v>180000</v>
      </c>
      <c r="N353" s="111">
        <f>N354</f>
        <v>180000</v>
      </c>
      <c r="O353" s="60">
        <f>L353/K353*100</f>
        <v>366.19718309859155</v>
      </c>
      <c r="P353" s="129"/>
      <c r="Q353" s="129"/>
    </row>
    <row r="354" spans="1:19" s="2" customFormat="1" ht="19.5" customHeight="1">
      <c r="A354" s="81"/>
      <c r="B354" s="81"/>
      <c r="C354" s="81"/>
      <c r="D354" s="81"/>
      <c r="E354" s="81"/>
      <c r="F354" s="81"/>
      <c r="G354" s="81"/>
      <c r="H354" s="81"/>
      <c r="I354" s="56" t="s">
        <v>202</v>
      </c>
      <c r="J354" s="56" t="s">
        <v>210</v>
      </c>
      <c r="K354" s="57">
        <f>K355+K369</f>
        <v>71000</v>
      </c>
      <c r="L354" s="110">
        <f>L355+L369</f>
        <v>260000</v>
      </c>
      <c r="M354" s="110">
        <f>M355+M369</f>
        <v>180000</v>
      </c>
      <c r="N354" s="110">
        <f>N355+N369</f>
        <v>180000</v>
      </c>
      <c r="O354" s="58">
        <f>L354/K354*100</f>
        <v>366.19718309859155</v>
      </c>
      <c r="P354" s="129"/>
      <c r="Q354" s="129"/>
    </row>
    <row r="355" spans="1:19" s="2" customFormat="1" ht="15.75">
      <c r="A355" s="51"/>
      <c r="B355" s="51"/>
      <c r="C355" s="51"/>
      <c r="D355" s="51"/>
      <c r="E355" s="51"/>
      <c r="F355" s="51"/>
      <c r="G355" s="51"/>
      <c r="H355" s="51"/>
      <c r="I355" s="59" t="s">
        <v>203</v>
      </c>
      <c r="J355" s="59" t="s">
        <v>185</v>
      </c>
      <c r="K355" s="48">
        <f>K361</f>
        <v>6000</v>
      </c>
      <c r="L355" s="111">
        <f>L361+L358</f>
        <v>30000</v>
      </c>
      <c r="M355" s="111">
        <f>M361+M358</f>
        <v>30000</v>
      </c>
      <c r="N355" s="111">
        <f>N361+N358</f>
        <v>30000</v>
      </c>
      <c r="O355" s="60">
        <f>L355/K355*100</f>
        <v>500</v>
      </c>
      <c r="P355" s="129"/>
      <c r="Q355" s="129"/>
    </row>
    <row r="356" spans="1:19" s="2" customFormat="1" ht="15.75">
      <c r="A356" s="80"/>
      <c r="B356" s="80"/>
      <c r="C356" s="80"/>
      <c r="D356" s="80"/>
      <c r="E356" s="80"/>
      <c r="F356" s="80"/>
      <c r="G356" s="80"/>
      <c r="H356" s="80"/>
      <c r="I356" s="260" t="s">
        <v>155</v>
      </c>
      <c r="J356" s="261"/>
      <c r="K356" s="262"/>
      <c r="L356" s="263">
        <f>L357</f>
        <v>30000</v>
      </c>
      <c r="M356" s="263">
        <f t="shared" ref="M356:N356" si="39">M357</f>
        <v>30000</v>
      </c>
      <c r="N356" s="263">
        <f t="shared" si="39"/>
        <v>30000</v>
      </c>
      <c r="O356" s="64"/>
      <c r="P356" s="129"/>
      <c r="Q356" s="129"/>
    </row>
    <row r="357" spans="1:19" s="94" customFormat="1" ht="16.5" customHeight="1">
      <c r="A357" s="89"/>
      <c r="B357" s="89"/>
      <c r="C357" s="89"/>
      <c r="D357" s="89"/>
      <c r="E357" s="89"/>
      <c r="F357" s="89"/>
      <c r="G357" s="89"/>
      <c r="H357" s="89"/>
      <c r="I357" s="90"/>
      <c r="J357" s="91" t="s">
        <v>189</v>
      </c>
      <c r="K357" s="92"/>
      <c r="L357" s="121">
        <f>L361+L358</f>
        <v>30000</v>
      </c>
      <c r="M357" s="121">
        <f>M361+M358</f>
        <v>30000</v>
      </c>
      <c r="N357" s="121">
        <f>N361+N358</f>
        <v>30000</v>
      </c>
      <c r="O357" s="121"/>
      <c r="P357" s="129"/>
      <c r="Q357" s="129"/>
      <c r="R357" s="2"/>
      <c r="S357" s="2"/>
    </row>
    <row r="358" spans="1:19" s="70" customFormat="1" ht="15.75">
      <c r="I358" s="69">
        <v>3</v>
      </c>
      <c r="J358" s="70" t="s">
        <v>16</v>
      </c>
      <c r="K358" s="71">
        <f>K359</f>
        <v>65000</v>
      </c>
      <c r="L358" s="114">
        <f>L359</f>
        <v>10000</v>
      </c>
      <c r="M358" s="114">
        <f>M359</f>
        <v>10000</v>
      </c>
      <c r="N358" s="114">
        <f>N359</f>
        <v>10000</v>
      </c>
      <c r="O358" s="114">
        <f t="shared" ref="O358:O363" si="40">L358/K358*100</f>
        <v>15.384615384615385</v>
      </c>
      <c r="P358" s="72"/>
      <c r="Q358" s="72"/>
    </row>
    <row r="359" spans="1:19" s="70" customFormat="1" ht="15.75">
      <c r="I359" s="69">
        <v>38</v>
      </c>
      <c r="J359" s="70" t="s">
        <v>74</v>
      </c>
      <c r="K359" s="71">
        <f>K360</f>
        <v>65000</v>
      </c>
      <c r="L359" s="114">
        <f>L360</f>
        <v>10000</v>
      </c>
      <c r="M359" s="114">
        <v>10000</v>
      </c>
      <c r="N359" s="114">
        <v>10000</v>
      </c>
      <c r="O359" s="114">
        <f t="shared" si="40"/>
        <v>15.384615384615385</v>
      </c>
      <c r="P359" s="72"/>
      <c r="Q359" s="72"/>
    </row>
    <row r="360" spans="1:19" s="70" customFormat="1" ht="15.75">
      <c r="B360" s="70">
        <v>1</v>
      </c>
      <c r="I360" s="73">
        <v>381</v>
      </c>
      <c r="J360" s="196" t="s">
        <v>75</v>
      </c>
      <c r="K360" s="75">
        <v>65000</v>
      </c>
      <c r="L360" s="222">
        <v>10000</v>
      </c>
      <c r="M360" s="115"/>
      <c r="N360" s="115"/>
      <c r="O360" s="114">
        <f t="shared" si="40"/>
        <v>15.384615384615385</v>
      </c>
      <c r="P360" s="76"/>
      <c r="Q360" s="76"/>
    </row>
    <row r="361" spans="1:19" s="70" customFormat="1" ht="15.75">
      <c r="I361" s="69">
        <v>4</v>
      </c>
      <c r="J361" s="70" t="s">
        <v>17</v>
      </c>
      <c r="K361" s="71">
        <f>K362</f>
        <v>6000</v>
      </c>
      <c r="L361" s="114">
        <f>L362</f>
        <v>20000</v>
      </c>
      <c r="M361" s="114">
        <f>M362</f>
        <v>20000</v>
      </c>
      <c r="N361" s="114">
        <f>N362</f>
        <v>20000</v>
      </c>
      <c r="O361" s="114">
        <f t="shared" si="40"/>
        <v>333.33333333333337</v>
      </c>
      <c r="P361" s="72"/>
      <c r="Q361" s="72"/>
    </row>
    <row r="362" spans="1:19" s="70" customFormat="1" ht="15.75">
      <c r="I362" s="69">
        <v>42</v>
      </c>
      <c r="J362" s="70" t="s">
        <v>76</v>
      </c>
      <c r="K362" s="71">
        <f>K363</f>
        <v>6000</v>
      </c>
      <c r="L362" s="114">
        <f>L363</f>
        <v>20000</v>
      </c>
      <c r="M362" s="114">
        <v>20000</v>
      </c>
      <c r="N362" s="114">
        <v>20000</v>
      </c>
      <c r="O362" s="114">
        <f t="shared" si="40"/>
        <v>333.33333333333337</v>
      </c>
      <c r="P362" s="72"/>
      <c r="Q362" s="72"/>
    </row>
    <row r="363" spans="1:19" s="70" customFormat="1" ht="15.75">
      <c r="B363" s="70">
        <v>1</v>
      </c>
      <c r="I363" s="73">
        <v>422</v>
      </c>
      <c r="J363" s="74" t="s">
        <v>79</v>
      </c>
      <c r="K363" s="75">
        <v>6000</v>
      </c>
      <c r="L363" s="115">
        <v>20000</v>
      </c>
      <c r="M363" s="115"/>
      <c r="N363" s="115"/>
      <c r="O363" s="114">
        <f t="shared" si="40"/>
        <v>333.33333333333337</v>
      </c>
      <c r="P363" s="76"/>
      <c r="Q363" s="76"/>
    </row>
    <row r="364" spans="1:19" s="70" customFormat="1" ht="15.75" hidden="1">
      <c r="I364" s="73"/>
      <c r="J364" s="74"/>
      <c r="K364" s="75"/>
      <c r="L364" s="115"/>
      <c r="M364" s="115"/>
      <c r="N364" s="115"/>
      <c r="O364" s="115"/>
      <c r="P364" s="76"/>
      <c r="Q364" s="76"/>
    </row>
    <row r="365" spans="1:19" s="70" customFormat="1" ht="15.75" hidden="1">
      <c r="I365" s="73"/>
      <c r="J365" s="74"/>
      <c r="K365" s="75"/>
      <c r="L365" s="115"/>
      <c r="M365" s="115"/>
      <c r="N365" s="115"/>
      <c r="O365" s="115"/>
      <c r="P365" s="76"/>
      <c r="Q365" s="76"/>
    </row>
    <row r="366" spans="1:19" s="70" customFormat="1" ht="15.75" hidden="1">
      <c r="I366" s="73"/>
      <c r="J366" s="74"/>
      <c r="K366" s="75"/>
      <c r="L366" s="115"/>
      <c r="M366" s="115"/>
      <c r="N366" s="115"/>
      <c r="O366" s="115"/>
      <c r="P366" s="76"/>
      <c r="Q366" s="76"/>
    </row>
    <row r="367" spans="1:19" s="70" customFormat="1" ht="15.75" hidden="1">
      <c r="I367" s="73"/>
      <c r="J367" s="74"/>
      <c r="K367" s="75"/>
      <c r="L367" s="115"/>
      <c r="M367" s="115"/>
      <c r="N367" s="115"/>
      <c r="O367" s="115"/>
      <c r="P367" s="76"/>
      <c r="Q367" s="76"/>
    </row>
    <row r="368" spans="1:19" s="70" customFormat="1" ht="15.75" hidden="1">
      <c r="I368" s="73"/>
      <c r="J368" s="74"/>
      <c r="K368" s="75"/>
      <c r="L368" s="115"/>
      <c r="M368" s="115"/>
      <c r="N368" s="115"/>
      <c r="O368" s="115"/>
      <c r="P368" s="76"/>
      <c r="Q368" s="76"/>
    </row>
    <row r="369" spans="1:19" s="2" customFormat="1" ht="15.75">
      <c r="A369" s="51"/>
      <c r="B369" s="51"/>
      <c r="C369" s="51"/>
      <c r="D369" s="51"/>
      <c r="E369" s="51"/>
      <c r="F369" s="51"/>
      <c r="G369" s="51"/>
      <c r="H369" s="51"/>
      <c r="I369" s="59" t="s">
        <v>231</v>
      </c>
      <c r="J369" s="59" t="s">
        <v>156</v>
      </c>
      <c r="K369" s="48">
        <f>K372</f>
        <v>65000</v>
      </c>
      <c r="L369" s="111">
        <f>L370</f>
        <v>230000</v>
      </c>
      <c r="M369" s="111">
        <f>M372</f>
        <v>150000</v>
      </c>
      <c r="N369" s="111">
        <f>N372</f>
        <v>150000</v>
      </c>
      <c r="O369" s="111">
        <f>L369/K369*100</f>
        <v>353.84615384615381</v>
      </c>
      <c r="P369" s="129"/>
      <c r="Q369" s="129"/>
    </row>
    <row r="370" spans="1:19" s="2" customFormat="1" ht="15.75">
      <c r="A370" s="80"/>
      <c r="B370" s="80"/>
      <c r="C370" s="80"/>
      <c r="D370" s="80"/>
      <c r="E370" s="80"/>
      <c r="F370" s="80"/>
      <c r="G370" s="80"/>
      <c r="H370" s="80"/>
      <c r="I370" s="260" t="s">
        <v>157</v>
      </c>
      <c r="J370" s="261"/>
      <c r="K370" s="262"/>
      <c r="L370" s="263">
        <f>L371</f>
        <v>230000</v>
      </c>
      <c r="M370" s="263">
        <v>150000</v>
      </c>
      <c r="N370" s="263">
        <v>150000</v>
      </c>
      <c r="O370" s="112"/>
      <c r="P370" s="129"/>
      <c r="Q370" s="129"/>
    </row>
    <row r="371" spans="1:19" s="94" customFormat="1" ht="15.75" customHeight="1">
      <c r="A371" s="89"/>
      <c r="B371" s="89"/>
      <c r="C371" s="89"/>
      <c r="D371" s="89"/>
      <c r="E371" s="89"/>
      <c r="F371" s="89"/>
      <c r="G371" s="89"/>
      <c r="H371" s="89"/>
      <c r="I371" s="90"/>
      <c r="J371" s="91" t="s">
        <v>189</v>
      </c>
      <c r="K371" s="92"/>
      <c r="L371" s="121">
        <f>L372</f>
        <v>230000</v>
      </c>
      <c r="M371" s="121">
        <f t="shared" ref="L371:N372" si="41">M372</f>
        <v>150000</v>
      </c>
      <c r="N371" s="121">
        <f t="shared" si="41"/>
        <v>150000</v>
      </c>
      <c r="O371" s="121"/>
      <c r="P371" s="129"/>
      <c r="Q371" s="129"/>
      <c r="R371" s="2"/>
      <c r="S371" s="2"/>
    </row>
    <row r="372" spans="1:19" s="70" customFormat="1" ht="15.75">
      <c r="I372" s="69">
        <v>3</v>
      </c>
      <c r="J372" s="70" t="s">
        <v>16</v>
      </c>
      <c r="K372" s="71">
        <f>K373</f>
        <v>65000</v>
      </c>
      <c r="L372" s="114">
        <f t="shared" si="41"/>
        <v>230000</v>
      </c>
      <c r="M372" s="114">
        <f t="shared" si="41"/>
        <v>150000</v>
      </c>
      <c r="N372" s="114">
        <f t="shared" si="41"/>
        <v>150000</v>
      </c>
      <c r="O372" s="114">
        <f t="shared" ref="O372:O378" si="42">L372/K372*100</f>
        <v>353.84615384615381</v>
      </c>
      <c r="P372" s="72"/>
      <c r="Q372" s="72"/>
    </row>
    <row r="373" spans="1:19" s="70" customFormat="1" ht="15.75">
      <c r="I373" s="69">
        <v>38</v>
      </c>
      <c r="J373" s="70" t="s">
        <v>74</v>
      </c>
      <c r="K373" s="71">
        <f>K374</f>
        <v>65000</v>
      </c>
      <c r="L373" s="114">
        <f>L374+L375</f>
        <v>230000</v>
      </c>
      <c r="M373" s="114">
        <v>150000</v>
      </c>
      <c r="N373" s="114">
        <v>150000</v>
      </c>
      <c r="O373" s="114">
        <f t="shared" si="42"/>
        <v>353.84615384615381</v>
      </c>
      <c r="P373" s="72"/>
      <c r="Q373" s="72"/>
    </row>
    <row r="374" spans="1:19" s="70" customFormat="1" ht="15.75">
      <c r="B374" s="70">
        <v>1</v>
      </c>
      <c r="I374" s="73">
        <v>381</v>
      </c>
      <c r="J374" s="74" t="s">
        <v>75</v>
      </c>
      <c r="K374" s="75">
        <v>65000</v>
      </c>
      <c r="L374" s="222">
        <v>150000</v>
      </c>
      <c r="M374" s="115"/>
      <c r="N374" s="115"/>
      <c r="O374" s="114">
        <f t="shared" si="42"/>
        <v>230.76923076923075</v>
      </c>
      <c r="P374" s="76"/>
      <c r="Q374" s="76"/>
    </row>
    <row r="375" spans="1:19" s="70" customFormat="1" ht="15.75">
      <c r="B375" s="70">
        <v>1</v>
      </c>
      <c r="I375" s="73">
        <v>382</v>
      </c>
      <c r="J375" s="230" t="s">
        <v>303</v>
      </c>
      <c r="K375" s="75">
        <v>65000</v>
      </c>
      <c r="L375" s="222">
        <v>80000</v>
      </c>
      <c r="M375" s="115"/>
      <c r="N375" s="115"/>
      <c r="O375" s="114">
        <f>L375/K375*100</f>
        <v>123.07692307692308</v>
      </c>
      <c r="P375" s="76"/>
      <c r="Q375" s="76"/>
    </row>
    <row r="376" spans="1:19" s="2" customFormat="1" ht="32.25" customHeight="1">
      <c r="A376" s="51"/>
      <c r="B376" s="51"/>
      <c r="C376" s="51"/>
      <c r="D376" s="51"/>
      <c r="E376" s="51"/>
      <c r="F376" s="51"/>
      <c r="G376" s="51"/>
      <c r="H376" s="51"/>
      <c r="I376" s="59" t="s">
        <v>201</v>
      </c>
      <c r="J376" s="59" t="s">
        <v>158</v>
      </c>
      <c r="K376" s="48">
        <f>K377+K384+K391</f>
        <v>130000</v>
      </c>
      <c r="L376" s="111">
        <f>L377+L384+L391</f>
        <v>478000</v>
      </c>
      <c r="M376" s="111">
        <f>M377+M384+M391</f>
        <v>478000</v>
      </c>
      <c r="N376" s="111">
        <f>N377+N384+N391</f>
        <v>478000</v>
      </c>
      <c r="O376" s="111">
        <f t="shared" si="42"/>
        <v>367.69230769230768</v>
      </c>
      <c r="P376" s="129"/>
      <c r="Q376" s="129"/>
    </row>
    <row r="377" spans="1:19" s="2" customFormat="1" ht="18.75" customHeight="1">
      <c r="A377" s="81"/>
      <c r="B377" s="81"/>
      <c r="C377" s="81"/>
      <c r="D377" s="81"/>
      <c r="E377" s="81"/>
      <c r="F377" s="81"/>
      <c r="G377" s="81"/>
      <c r="H377" s="81"/>
      <c r="I377" s="56" t="s">
        <v>153</v>
      </c>
      <c r="J377" s="56" t="s">
        <v>160</v>
      </c>
      <c r="K377" s="57">
        <f>K378</f>
        <v>15000</v>
      </c>
      <c r="L377" s="110">
        <f>L378</f>
        <v>91000</v>
      </c>
      <c r="M377" s="110">
        <f>M378</f>
        <v>91000</v>
      </c>
      <c r="N377" s="110">
        <f>N378</f>
        <v>91000</v>
      </c>
      <c r="O377" s="110">
        <f t="shared" si="42"/>
        <v>606.66666666666663</v>
      </c>
      <c r="P377" s="129"/>
      <c r="Q377" s="129"/>
    </row>
    <row r="378" spans="1:19" s="2" customFormat="1" ht="15.75">
      <c r="A378" s="51"/>
      <c r="B378" s="51"/>
      <c r="C378" s="51"/>
      <c r="D378" s="51"/>
      <c r="E378" s="51"/>
      <c r="F378" s="51"/>
      <c r="G378" s="51"/>
      <c r="H378" s="51"/>
      <c r="I378" s="59" t="s">
        <v>154</v>
      </c>
      <c r="J378" s="59" t="s">
        <v>162</v>
      </c>
      <c r="K378" s="48">
        <f>K381</f>
        <v>15000</v>
      </c>
      <c r="L378" s="111">
        <f>L381</f>
        <v>91000</v>
      </c>
      <c r="M378" s="111">
        <f>M381</f>
        <v>91000</v>
      </c>
      <c r="N378" s="111">
        <f>N381</f>
        <v>91000</v>
      </c>
      <c r="O378" s="111">
        <f t="shared" si="42"/>
        <v>606.66666666666663</v>
      </c>
      <c r="P378" s="129"/>
      <c r="Q378" s="129"/>
    </row>
    <row r="379" spans="1:19" s="2" customFormat="1" ht="15.75">
      <c r="A379" s="80"/>
      <c r="B379" s="80"/>
      <c r="C379" s="80"/>
      <c r="D379" s="80"/>
      <c r="E379" s="80"/>
      <c r="F379" s="80"/>
      <c r="G379" s="80"/>
      <c r="H379" s="80"/>
      <c r="I379" s="260" t="s">
        <v>163</v>
      </c>
      <c r="J379" s="261"/>
      <c r="K379" s="262"/>
      <c r="L379" s="263">
        <f>L380</f>
        <v>91000</v>
      </c>
      <c r="M379" s="263">
        <f t="shared" ref="M379:N379" si="43">M380</f>
        <v>91000</v>
      </c>
      <c r="N379" s="263">
        <f t="shared" si="43"/>
        <v>91000</v>
      </c>
      <c r="O379" s="112"/>
      <c r="P379" s="129"/>
      <c r="Q379" s="129"/>
    </row>
    <row r="380" spans="1:19" s="94" customFormat="1" ht="18.75" customHeight="1">
      <c r="A380" s="89"/>
      <c r="B380" s="89"/>
      <c r="C380" s="89"/>
      <c r="D380" s="89"/>
      <c r="E380" s="89"/>
      <c r="F380" s="89"/>
      <c r="G380" s="89"/>
      <c r="H380" s="89"/>
      <c r="I380" s="90"/>
      <c r="J380" s="91" t="s">
        <v>189</v>
      </c>
      <c r="K380" s="92"/>
      <c r="L380" s="121">
        <f t="shared" ref="L380:N381" si="44">L381</f>
        <v>91000</v>
      </c>
      <c r="M380" s="121">
        <f t="shared" si="44"/>
        <v>91000</v>
      </c>
      <c r="N380" s="121">
        <f t="shared" si="44"/>
        <v>91000</v>
      </c>
      <c r="O380" s="121"/>
      <c r="P380" s="129"/>
      <c r="Q380" s="129"/>
      <c r="R380" s="2"/>
      <c r="S380" s="2"/>
    </row>
    <row r="381" spans="1:19" s="2" customFormat="1" ht="15.75">
      <c r="A381" s="70"/>
      <c r="B381" s="70"/>
      <c r="C381" s="70"/>
      <c r="D381" s="70"/>
      <c r="E381" s="70"/>
      <c r="F381" s="70"/>
      <c r="G381" s="70"/>
      <c r="H381" s="70"/>
      <c r="I381" s="69">
        <v>3</v>
      </c>
      <c r="J381" s="70" t="s">
        <v>16</v>
      </c>
      <c r="K381" s="71">
        <f>K382</f>
        <v>15000</v>
      </c>
      <c r="L381" s="114">
        <f>L382</f>
        <v>91000</v>
      </c>
      <c r="M381" s="114">
        <f t="shared" si="44"/>
        <v>91000</v>
      </c>
      <c r="N381" s="114">
        <f t="shared" si="44"/>
        <v>91000</v>
      </c>
      <c r="O381" s="114">
        <f>L381/K381*100</f>
        <v>606.66666666666663</v>
      </c>
      <c r="P381" s="72"/>
      <c r="Q381" s="72"/>
    </row>
    <row r="382" spans="1:19" s="2" customFormat="1" ht="15.75">
      <c r="A382" s="70"/>
      <c r="B382" s="70"/>
      <c r="C382" s="70"/>
      <c r="D382" s="70"/>
      <c r="E382" s="70"/>
      <c r="F382" s="70"/>
      <c r="G382" s="70"/>
      <c r="H382" s="70"/>
      <c r="I382" s="69">
        <v>38</v>
      </c>
      <c r="J382" s="70" t="s">
        <v>74</v>
      </c>
      <c r="K382" s="71">
        <f>K383</f>
        <v>15000</v>
      </c>
      <c r="L382" s="114">
        <f>L383</f>
        <v>91000</v>
      </c>
      <c r="M382" s="114">
        <v>91000</v>
      </c>
      <c r="N382" s="114">
        <v>91000</v>
      </c>
      <c r="O382" s="114">
        <f>L382/K382*100</f>
        <v>606.66666666666663</v>
      </c>
      <c r="P382" s="72"/>
      <c r="Q382" s="72"/>
    </row>
    <row r="383" spans="1:19" s="2" customFormat="1" ht="15.75">
      <c r="A383" s="70"/>
      <c r="B383" s="70">
        <v>1</v>
      </c>
      <c r="C383" s="70"/>
      <c r="D383" s="70"/>
      <c r="E383" s="70"/>
      <c r="F383" s="70"/>
      <c r="G383" s="70"/>
      <c r="H383" s="70"/>
      <c r="I383" s="88">
        <v>381</v>
      </c>
      <c r="J383" s="74" t="s">
        <v>75</v>
      </c>
      <c r="K383" s="75">
        <v>15000</v>
      </c>
      <c r="L383" s="222">
        <v>91000</v>
      </c>
      <c r="M383" s="115"/>
      <c r="N383" s="115"/>
      <c r="O383" s="115"/>
      <c r="P383" s="76"/>
      <c r="Q383" s="76"/>
    </row>
    <row r="384" spans="1:19" s="2" customFormat="1" ht="18" customHeight="1">
      <c r="A384" s="81"/>
      <c r="B384" s="81"/>
      <c r="C384" s="81"/>
      <c r="D384" s="81"/>
      <c r="E384" s="81"/>
      <c r="F384" s="81"/>
      <c r="G384" s="81"/>
      <c r="H384" s="81"/>
      <c r="I384" s="56" t="s">
        <v>159</v>
      </c>
      <c r="J384" s="56" t="s">
        <v>164</v>
      </c>
      <c r="K384" s="57">
        <f>K385</f>
        <v>100000</v>
      </c>
      <c r="L384" s="110">
        <f>L385</f>
        <v>250000</v>
      </c>
      <c r="M384" s="110">
        <f>M385</f>
        <v>250000</v>
      </c>
      <c r="N384" s="110">
        <f>N385</f>
        <v>250000</v>
      </c>
      <c r="O384" s="110">
        <f>L384/K384*100</f>
        <v>250</v>
      </c>
      <c r="P384" s="129"/>
      <c r="Q384" s="129"/>
    </row>
    <row r="385" spans="1:19" s="2" customFormat="1" ht="15.75">
      <c r="A385" s="51"/>
      <c r="B385" s="51"/>
      <c r="C385" s="51"/>
      <c r="D385" s="51"/>
      <c r="E385" s="51"/>
      <c r="F385" s="51"/>
      <c r="G385" s="51"/>
      <c r="H385" s="51"/>
      <c r="I385" s="59" t="s">
        <v>161</v>
      </c>
      <c r="J385" s="59" t="s">
        <v>165</v>
      </c>
      <c r="K385" s="48">
        <f>K388</f>
        <v>100000</v>
      </c>
      <c r="L385" s="111">
        <f>L388</f>
        <v>250000</v>
      </c>
      <c r="M385" s="111">
        <f>M388</f>
        <v>250000</v>
      </c>
      <c r="N385" s="111">
        <f>N388</f>
        <v>250000</v>
      </c>
      <c r="O385" s="111">
        <f>L385/K385*100</f>
        <v>250</v>
      </c>
      <c r="P385" s="129"/>
      <c r="Q385" s="129"/>
    </row>
    <row r="386" spans="1:19" s="2" customFormat="1" ht="15.75">
      <c r="A386" s="80"/>
      <c r="B386" s="80"/>
      <c r="C386" s="80"/>
      <c r="D386" s="80"/>
      <c r="E386" s="80"/>
      <c r="F386" s="80"/>
      <c r="G386" s="80"/>
      <c r="H386" s="80"/>
      <c r="I386" s="260" t="s">
        <v>166</v>
      </c>
      <c r="J386" s="261"/>
      <c r="K386" s="262"/>
      <c r="L386" s="263">
        <v>250000</v>
      </c>
      <c r="M386" s="263">
        <v>250000</v>
      </c>
      <c r="N386" s="263">
        <v>250000</v>
      </c>
      <c r="O386" s="64"/>
      <c r="P386" s="129"/>
      <c r="Q386" s="129"/>
    </row>
    <row r="387" spans="1:19" s="94" customFormat="1" ht="18" customHeight="1">
      <c r="A387" s="89"/>
      <c r="B387" s="89"/>
      <c r="C387" s="89"/>
      <c r="D387" s="89"/>
      <c r="E387" s="89"/>
      <c r="F387" s="89"/>
      <c r="G387" s="89"/>
      <c r="H387" s="89"/>
      <c r="I387" s="90"/>
      <c r="J387" s="91" t="s">
        <v>189</v>
      </c>
      <c r="K387" s="92"/>
      <c r="L387" s="121">
        <f t="shared" ref="L387:N388" si="45">L388</f>
        <v>250000</v>
      </c>
      <c r="M387" s="121">
        <f t="shared" si="45"/>
        <v>250000</v>
      </c>
      <c r="N387" s="121">
        <f t="shared" si="45"/>
        <v>250000</v>
      </c>
      <c r="O387" s="93"/>
      <c r="P387" s="129"/>
      <c r="Q387" s="129"/>
      <c r="R387" s="2"/>
      <c r="S387" s="2"/>
    </row>
    <row r="388" spans="1:19" s="2" customFormat="1" ht="15.75">
      <c r="A388" s="70"/>
      <c r="B388" s="70"/>
      <c r="C388" s="70"/>
      <c r="D388" s="70"/>
      <c r="E388" s="70"/>
      <c r="F388" s="70"/>
      <c r="G388" s="70"/>
      <c r="H388" s="70"/>
      <c r="I388" s="69">
        <v>3</v>
      </c>
      <c r="J388" s="70" t="s">
        <v>16</v>
      </c>
      <c r="K388" s="71">
        <f>K389</f>
        <v>100000</v>
      </c>
      <c r="L388" s="114">
        <f t="shared" si="45"/>
        <v>250000</v>
      </c>
      <c r="M388" s="114">
        <f t="shared" si="45"/>
        <v>250000</v>
      </c>
      <c r="N388" s="114">
        <f t="shared" si="45"/>
        <v>250000</v>
      </c>
      <c r="O388" s="72">
        <f>L388/K388*100</f>
        <v>250</v>
      </c>
      <c r="P388" s="72"/>
      <c r="Q388" s="72"/>
    </row>
    <row r="389" spans="1:19" s="2" customFormat="1" ht="15.75">
      <c r="A389" s="70"/>
      <c r="B389" s="70"/>
      <c r="C389" s="70"/>
      <c r="D389" s="70"/>
      <c r="E389" s="70"/>
      <c r="F389" s="70"/>
      <c r="G389" s="70"/>
      <c r="H389" s="70"/>
      <c r="I389" s="69">
        <v>38</v>
      </c>
      <c r="J389" s="70" t="s">
        <v>74</v>
      </c>
      <c r="K389" s="71">
        <f>K390</f>
        <v>100000</v>
      </c>
      <c r="L389" s="114">
        <f>L390</f>
        <v>250000</v>
      </c>
      <c r="M389" s="114">
        <v>250000</v>
      </c>
      <c r="N389" s="114">
        <v>250000</v>
      </c>
      <c r="O389" s="72">
        <f>L389/K389*100</f>
        <v>250</v>
      </c>
      <c r="P389" s="72"/>
      <c r="Q389" s="72"/>
    </row>
    <row r="390" spans="1:19" s="2" customFormat="1" ht="15.75">
      <c r="A390" s="70"/>
      <c r="B390" s="70">
        <v>1</v>
      </c>
      <c r="C390" s="70"/>
      <c r="D390" s="70"/>
      <c r="E390" s="70"/>
      <c r="F390" s="70"/>
      <c r="G390" s="70"/>
      <c r="H390" s="70"/>
      <c r="I390" s="73">
        <v>381</v>
      </c>
      <c r="J390" s="74" t="s">
        <v>75</v>
      </c>
      <c r="K390" s="75">
        <v>100000</v>
      </c>
      <c r="L390" s="222">
        <v>250000</v>
      </c>
      <c r="M390" s="115"/>
      <c r="N390" s="115"/>
      <c r="O390" s="72">
        <f>L390/K390*100</f>
        <v>250</v>
      </c>
      <c r="P390" s="76"/>
      <c r="Q390" s="76"/>
    </row>
    <row r="391" spans="1:19" s="2" customFormat="1" ht="19.5" customHeight="1">
      <c r="A391" s="81"/>
      <c r="B391" s="81"/>
      <c r="C391" s="81"/>
      <c r="D391" s="81"/>
      <c r="E391" s="81"/>
      <c r="F391" s="81"/>
      <c r="G391" s="81"/>
      <c r="H391" s="81"/>
      <c r="I391" s="56" t="s">
        <v>232</v>
      </c>
      <c r="J391" s="56" t="s">
        <v>168</v>
      </c>
      <c r="K391" s="57">
        <f>K392</f>
        <v>15000</v>
      </c>
      <c r="L391" s="110">
        <f>L392</f>
        <v>137000</v>
      </c>
      <c r="M391" s="110">
        <f>M392</f>
        <v>137000</v>
      </c>
      <c r="N391" s="110">
        <f>N392</f>
        <v>137000</v>
      </c>
      <c r="O391" s="58">
        <f>L391/K391*100</f>
        <v>913.33333333333326</v>
      </c>
      <c r="P391" s="129"/>
      <c r="Q391" s="129"/>
    </row>
    <row r="392" spans="1:19" s="2" customFormat="1" ht="15.75">
      <c r="A392" s="51"/>
      <c r="B392" s="51"/>
      <c r="C392" s="51"/>
      <c r="D392" s="51"/>
      <c r="E392" s="51"/>
      <c r="F392" s="51"/>
      <c r="G392" s="51"/>
      <c r="H392" s="51"/>
      <c r="I392" s="59" t="s">
        <v>233</v>
      </c>
      <c r="J392" s="59" t="s">
        <v>170</v>
      </c>
      <c r="K392" s="48">
        <f>K395</f>
        <v>15000</v>
      </c>
      <c r="L392" s="111">
        <f>L395+L400</f>
        <v>137000</v>
      </c>
      <c r="M392" s="111">
        <f>M395+M400</f>
        <v>137000</v>
      </c>
      <c r="N392" s="111">
        <f>N395+N400</f>
        <v>137000</v>
      </c>
      <c r="O392" s="60">
        <f>L392/K392*100</f>
        <v>913.33333333333326</v>
      </c>
      <c r="P392" s="129"/>
      <c r="Q392" s="129"/>
    </row>
    <row r="393" spans="1:19" s="2" customFormat="1" ht="15.75">
      <c r="A393" s="80"/>
      <c r="B393" s="80"/>
      <c r="C393" s="80"/>
      <c r="D393" s="80"/>
      <c r="E393" s="80"/>
      <c r="F393" s="80"/>
      <c r="G393" s="80"/>
      <c r="H393" s="80"/>
      <c r="I393" s="260" t="s">
        <v>171</v>
      </c>
      <c r="J393" s="261"/>
      <c r="K393" s="261"/>
      <c r="L393" s="332">
        <v>100000</v>
      </c>
      <c r="M393" s="332">
        <v>100000</v>
      </c>
      <c r="N393" s="332">
        <v>100000</v>
      </c>
      <c r="O393" s="332">
        <v>100000</v>
      </c>
      <c r="P393" s="129"/>
      <c r="Q393" s="129"/>
    </row>
    <row r="394" spans="1:19" s="94" customFormat="1" ht="16.5" customHeight="1">
      <c r="A394" s="89"/>
      <c r="B394" s="89"/>
      <c r="C394" s="89"/>
      <c r="D394" s="89"/>
      <c r="E394" s="89"/>
      <c r="F394" s="89"/>
      <c r="G394" s="89"/>
      <c r="H394" s="89"/>
      <c r="I394" s="90"/>
      <c r="J394" s="91" t="s">
        <v>189</v>
      </c>
      <c r="K394" s="92"/>
      <c r="L394" s="121">
        <f t="shared" ref="L394:N395" si="46">L395</f>
        <v>100000</v>
      </c>
      <c r="M394" s="121">
        <f t="shared" si="46"/>
        <v>100000</v>
      </c>
      <c r="N394" s="121">
        <f t="shared" si="46"/>
        <v>100000</v>
      </c>
      <c r="O394" s="93"/>
      <c r="P394" s="129"/>
      <c r="Q394" s="129"/>
      <c r="R394" s="2"/>
      <c r="S394" s="2"/>
    </row>
    <row r="395" spans="1:19" s="2" customFormat="1" ht="15.75">
      <c r="A395" s="70"/>
      <c r="B395" s="70"/>
      <c r="C395" s="70"/>
      <c r="D395" s="70"/>
      <c r="E395" s="70"/>
      <c r="F395" s="70"/>
      <c r="G395" s="70"/>
      <c r="H395" s="70"/>
      <c r="I395" s="69">
        <v>3</v>
      </c>
      <c r="J395" s="70" t="s">
        <v>16</v>
      </c>
      <c r="K395" s="71">
        <f>K396</f>
        <v>15000</v>
      </c>
      <c r="L395" s="114">
        <f t="shared" si="46"/>
        <v>100000</v>
      </c>
      <c r="M395" s="114">
        <f t="shared" si="46"/>
        <v>100000</v>
      </c>
      <c r="N395" s="114">
        <f t="shared" si="46"/>
        <v>100000</v>
      </c>
      <c r="O395" s="72">
        <f>L395/K395*100</f>
        <v>666.66666666666674</v>
      </c>
      <c r="P395" s="72"/>
      <c r="Q395" s="72"/>
    </row>
    <row r="396" spans="1:19" s="2" customFormat="1" ht="15.75">
      <c r="A396" s="70"/>
      <c r="B396" s="70"/>
      <c r="C396" s="70"/>
      <c r="D396" s="70"/>
      <c r="E396" s="70"/>
      <c r="F396" s="70"/>
      <c r="G396" s="70"/>
      <c r="H396" s="70"/>
      <c r="I396" s="69">
        <v>38</v>
      </c>
      <c r="J396" s="70" t="s">
        <v>74</v>
      </c>
      <c r="K396" s="71">
        <f>K397</f>
        <v>15000</v>
      </c>
      <c r="L396" s="114">
        <f>L397</f>
        <v>100000</v>
      </c>
      <c r="M396" s="114">
        <v>100000</v>
      </c>
      <c r="N396" s="114">
        <v>100000</v>
      </c>
      <c r="O396" s="72">
        <f>L396/K396*100</f>
        <v>666.66666666666674</v>
      </c>
      <c r="P396" s="72"/>
      <c r="Q396" s="72"/>
    </row>
    <row r="397" spans="1:19" s="2" customFormat="1" ht="15.75">
      <c r="A397" s="70"/>
      <c r="B397" s="70">
        <v>1</v>
      </c>
      <c r="C397" s="70"/>
      <c r="D397" s="70"/>
      <c r="E397" s="70"/>
      <c r="F397" s="70"/>
      <c r="G397" s="70"/>
      <c r="H397" s="70"/>
      <c r="I397" s="73">
        <v>381</v>
      </c>
      <c r="J397" s="74" t="s">
        <v>75</v>
      </c>
      <c r="K397" s="75">
        <v>15000</v>
      </c>
      <c r="L397" s="222">
        <v>100000</v>
      </c>
      <c r="M397" s="75"/>
      <c r="N397" s="75"/>
      <c r="O397" s="72">
        <f>L397/K397*100</f>
        <v>666.66666666666674</v>
      </c>
      <c r="P397" s="76"/>
      <c r="Q397" s="76"/>
    </row>
    <row r="398" spans="1:19" s="2" customFormat="1" ht="15.75">
      <c r="A398" s="80"/>
      <c r="B398" s="80"/>
      <c r="C398" s="80"/>
      <c r="D398" s="80"/>
      <c r="E398" s="80"/>
      <c r="F398" s="80"/>
      <c r="G398" s="80"/>
      <c r="H398" s="80"/>
      <c r="I398" s="260" t="s">
        <v>223</v>
      </c>
      <c r="J398" s="261"/>
      <c r="K398" s="262"/>
      <c r="L398" s="342">
        <v>37000</v>
      </c>
      <c r="M398" s="333">
        <v>37000</v>
      </c>
      <c r="N398" s="333">
        <v>37000</v>
      </c>
      <c r="O398" s="64"/>
      <c r="P398" s="129"/>
      <c r="Q398" s="129"/>
    </row>
    <row r="399" spans="1:19" s="94" customFormat="1" ht="16.5" customHeight="1">
      <c r="A399" s="89"/>
      <c r="B399" s="89"/>
      <c r="C399" s="89"/>
      <c r="D399" s="89"/>
      <c r="E399" s="89"/>
      <c r="F399" s="89"/>
      <c r="G399" s="89"/>
      <c r="H399" s="89"/>
      <c r="I399" s="90"/>
      <c r="J399" s="124" t="s">
        <v>189</v>
      </c>
      <c r="K399" s="92"/>
      <c r="L399" s="121">
        <f t="shared" ref="L399:N400" si="47">L400</f>
        <v>37000</v>
      </c>
      <c r="M399" s="121">
        <f t="shared" si="47"/>
        <v>37000</v>
      </c>
      <c r="N399" s="121">
        <f t="shared" si="47"/>
        <v>37000</v>
      </c>
      <c r="O399" s="93"/>
      <c r="P399" s="129"/>
      <c r="Q399" s="129"/>
      <c r="R399" s="2"/>
      <c r="S399" s="2"/>
    </row>
    <row r="400" spans="1:19" s="2" customFormat="1" ht="15.75">
      <c r="A400" s="70"/>
      <c r="B400" s="70"/>
      <c r="C400" s="70"/>
      <c r="D400" s="70"/>
      <c r="E400" s="70"/>
      <c r="F400" s="70"/>
      <c r="G400" s="70"/>
      <c r="H400" s="70"/>
      <c r="I400" s="69">
        <v>3</v>
      </c>
      <c r="J400" s="70" t="s">
        <v>16</v>
      </c>
      <c r="K400" s="71">
        <f>K401</f>
        <v>15000</v>
      </c>
      <c r="L400" s="114">
        <f t="shared" si="47"/>
        <v>37000</v>
      </c>
      <c r="M400" s="114">
        <f t="shared" si="47"/>
        <v>37000</v>
      </c>
      <c r="N400" s="114">
        <f t="shared" si="47"/>
        <v>37000</v>
      </c>
      <c r="O400" s="72">
        <f t="shared" ref="O400:O407" si="48">L400/K400*100</f>
        <v>246.66666666666669</v>
      </c>
      <c r="P400" s="72"/>
      <c r="Q400" s="72"/>
    </row>
    <row r="401" spans="1:17" s="2" customFormat="1" ht="15.75">
      <c r="A401" s="70"/>
      <c r="B401" s="70"/>
      <c r="C401" s="70"/>
      <c r="D401" s="70"/>
      <c r="E401" s="70"/>
      <c r="F401" s="70"/>
      <c r="G401" s="70"/>
      <c r="H401" s="70"/>
      <c r="I401" s="69">
        <v>38</v>
      </c>
      <c r="J401" s="70" t="s">
        <v>74</v>
      </c>
      <c r="K401" s="71">
        <f>K402</f>
        <v>15000</v>
      </c>
      <c r="L401" s="114">
        <f>L402</f>
        <v>37000</v>
      </c>
      <c r="M401" s="114">
        <v>37000</v>
      </c>
      <c r="N401" s="114">
        <v>37000</v>
      </c>
      <c r="O401" s="72">
        <f t="shared" si="48"/>
        <v>246.66666666666669</v>
      </c>
      <c r="P401" s="72"/>
      <c r="Q401" s="72"/>
    </row>
    <row r="402" spans="1:17" s="2" customFormat="1" ht="15.75">
      <c r="A402" s="70"/>
      <c r="B402" s="70">
        <v>1</v>
      </c>
      <c r="C402" s="70"/>
      <c r="D402" s="70"/>
      <c r="E402" s="70"/>
      <c r="F402" s="70"/>
      <c r="G402" s="70"/>
      <c r="H402" s="70"/>
      <c r="I402" s="73">
        <v>381</v>
      </c>
      <c r="J402" s="74" t="s">
        <v>75</v>
      </c>
      <c r="K402" s="75">
        <v>15000</v>
      </c>
      <c r="L402" s="222">
        <v>37000</v>
      </c>
      <c r="M402" s="75"/>
      <c r="N402" s="75"/>
      <c r="O402" s="72">
        <f t="shared" si="48"/>
        <v>246.66666666666669</v>
      </c>
      <c r="P402" s="76"/>
      <c r="Q402" s="76"/>
    </row>
    <row r="403" spans="1:17" s="2" customFormat="1" ht="15.75">
      <c r="A403" s="70"/>
      <c r="B403" s="70"/>
      <c r="C403" s="70"/>
      <c r="D403" s="70"/>
      <c r="E403" s="70"/>
      <c r="F403" s="70"/>
      <c r="G403" s="70"/>
      <c r="H403" s="70"/>
      <c r="I403" s="73"/>
      <c r="J403" s="281"/>
      <c r="K403" s="75"/>
      <c r="L403" s="222"/>
      <c r="M403" s="75"/>
      <c r="N403" s="75"/>
      <c r="O403" s="72"/>
      <c r="P403" s="76"/>
      <c r="Q403" s="76"/>
    </row>
    <row r="404" spans="1:17" s="2" customFormat="1" ht="32.25" customHeight="1">
      <c r="A404" s="56"/>
      <c r="B404" s="56"/>
      <c r="C404" s="56"/>
      <c r="D404" s="56"/>
      <c r="E404" s="56"/>
      <c r="F404" s="56"/>
      <c r="G404" s="56"/>
      <c r="H404" s="56"/>
      <c r="I404" s="82" t="s">
        <v>135</v>
      </c>
      <c r="J404" s="56" t="s">
        <v>172</v>
      </c>
      <c r="K404" s="83" t="e">
        <f>K405</f>
        <v>#REF!</v>
      </c>
      <c r="L404" s="119">
        <v>5024000</v>
      </c>
      <c r="M404" s="119">
        <v>1682000</v>
      </c>
      <c r="N404" s="119">
        <v>1582000</v>
      </c>
      <c r="O404" s="84" t="e">
        <f t="shared" si="48"/>
        <v>#REF!</v>
      </c>
      <c r="P404" s="72"/>
      <c r="Q404" s="72"/>
    </row>
    <row r="405" spans="1:17" s="2" customFormat="1" ht="30" customHeight="1">
      <c r="A405" s="85"/>
      <c r="B405" s="85"/>
      <c r="C405" s="85"/>
      <c r="D405" s="85"/>
      <c r="E405" s="85"/>
      <c r="F405" s="85"/>
      <c r="G405" s="85"/>
      <c r="H405" s="85"/>
      <c r="I405" s="125" t="s">
        <v>136</v>
      </c>
      <c r="J405" s="59" t="s">
        <v>172</v>
      </c>
      <c r="K405" s="86" t="e">
        <f>K406+#REF!</f>
        <v>#REF!</v>
      </c>
      <c r="L405" s="120">
        <v>5024000</v>
      </c>
      <c r="M405" s="120">
        <v>1682000</v>
      </c>
      <c r="N405" s="120">
        <v>1582000</v>
      </c>
      <c r="O405" s="87" t="e">
        <f t="shared" si="48"/>
        <v>#REF!</v>
      </c>
      <c r="P405" s="72"/>
      <c r="Q405" s="72"/>
    </row>
    <row r="406" spans="1:17" s="2" customFormat="1" ht="18.75" customHeight="1">
      <c r="A406" s="81"/>
      <c r="B406" s="81"/>
      <c r="C406" s="81"/>
      <c r="D406" s="81"/>
      <c r="E406" s="81"/>
      <c r="F406" s="81"/>
      <c r="G406" s="81"/>
      <c r="H406" s="81"/>
      <c r="I406" s="56" t="s">
        <v>167</v>
      </c>
      <c r="J406" s="56" t="s">
        <v>174</v>
      </c>
      <c r="K406" s="57" t="e">
        <f>#REF!+K407+K419+K425</f>
        <v>#REF!</v>
      </c>
      <c r="L406" s="110">
        <v>568000</v>
      </c>
      <c r="M406" s="110">
        <f>M407+M419+M425+M432</f>
        <v>523000</v>
      </c>
      <c r="N406" s="110">
        <f>N407+N419+N425+N432</f>
        <v>523000</v>
      </c>
      <c r="O406" s="58" t="e">
        <f t="shared" si="48"/>
        <v>#REF!</v>
      </c>
      <c r="P406" s="129"/>
      <c r="Q406" s="129"/>
    </row>
    <row r="407" spans="1:17" s="2" customFormat="1" ht="15.75">
      <c r="A407" s="51"/>
      <c r="B407" s="51"/>
      <c r="C407" s="51"/>
      <c r="D407" s="51"/>
      <c r="E407" s="51"/>
      <c r="F407" s="51"/>
      <c r="G407" s="51"/>
      <c r="H407" s="51"/>
      <c r="I407" s="59" t="s">
        <v>169</v>
      </c>
      <c r="J407" s="59" t="s">
        <v>175</v>
      </c>
      <c r="K407" s="48">
        <f>K410</f>
        <v>109000</v>
      </c>
      <c r="L407" s="111">
        <f>L410+L416</f>
        <v>61000</v>
      </c>
      <c r="M407" s="111">
        <f>M410+M416</f>
        <v>61000</v>
      </c>
      <c r="N407" s="111">
        <f>N410+N416</f>
        <v>61000</v>
      </c>
      <c r="O407" s="60">
        <f t="shared" si="48"/>
        <v>55.963302752293572</v>
      </c>
      <c r="P407" s="129"/>
      <c r="Q407" s="129"/>
    </row>
    <row r="408" spans="1:17" s="2" customFormat="1" ht="15.75">
      <c r="A408" s="80"/>
      <c r="B408" s="80"/>
      <c r="C408" s="80"/>
      <c r="D408" s="80"/>
      <c r="E408" s="80"/>
      <c r="F408" s="80"/>
      <c r="G408" s="80"/>
      <c r="H408" s="80"/>
      <c r="I408" s="260" t="s">
        <v>124</v>
      </c>
      <c r="J408" s="261"/>
      <c r="K408" s="262"/>
      <c r="L408" s="263">
        <f>L409</f>
        <v>51000</v>
      </c>
      <c r="M408" s="263">
        <f t="shared" ref="M408:N408" si="49">M409</f>
        <v>51000</v>
      </c>
      <c r="N408" s="263">
        <f t="shared" si="49"/>
        <v>51000</v>
      </c>
      <c r="O408" s="64"/>
      <c r="P408" s="129"/>
      <c r="Q408" s="129"/>
    </row>
    <row r="409" spans="1:17" s="2" customFormat="1" ht="15.75">
      <c r="A409" s="80"/>
      <c r="B409" s="80"/>
      <c r="C409" s="80"/>
      <c r="D409" s="80"/>
      <c r="E409" s="80"/>
      <c r="F409" s="80"/>
      <c r="G409" s="80"/>
      <c r="H409" s="80"/>
      <c r="I409" s="90"/>
      <c r="J409" s="124" t="s">
        <v>198</v>
      </c>
      <c r="K409" s="92"/>
      <c r="L409" s="121">
        <f>L410</f>
        <v>51000</v>
      </c>
      <c r="M409" s="121">
        <f t="shared" ref="M409:N409" si="50">M410</f>
        <v>51000</v>
      </c>
      <c r="N409" s="121">
        <f t="shared" si="50"/>
        <v>51000</v>
      </c>
      <c r="O409" s="64"/>
      <c r="P409" s="129"/>
      <c r="Q409" s="129"/>
    </row>
    <row r="410" spans="1:17" s="2" customFormat="1" ht="15.75">
      <c r="A410" s="70"/>
      <c r="B410" s="70"/>
      <c r="C410" s="70"/>
      <c r="D410" s="70"/>
      <c r="E410" s="70"/>
      <c r="F410" s="70"/>
      <c r="G410" s="70"/>
      <c r="H410" s="70"/>
      <c r="I410" s="69">
        <v>3</v>
      </c>
      <c r="J410" s="70" t="s">
        <v>16</v>
      </c>
      <c r="K410" s="71">
        <f>K411</f>
        <v>109000</v>
      </c>
      <c r="L410" s="114">
        <f>L411</f>
        <v>51000</v>
      </c>
      <c r="M410" s="114">
        <f>M411</f>
        <v>51000</v>
      </c>
      <c r="N410" s="114">
        <f>N411</f>
        <v>51000</v>
      </c>
      <c r="O410" s="72">
        <f>L410/K410*100</f>
        <v>46.788990825688074</v>
      </c>
      <c r="P410" s="72"/>
      <c r="Q410" s="72"/>
    </row>
    <row r="411" spans="1:17" s="2" customFormat="1" ht="15.75">
      <c r="A411" s="70"/>
      <c r="B411" s="70"/>
      <c r="C411" s="70"/>
      <c r="D411" s="70"/>
      <c r="E411" s="70"/>
      <c r="F411" s="70"/>
      <c r="G411" s="70"/>
      <c r="H411" s="70"/>
      <c r="I411" s="69">
        <v>32</v>
      </c>
      <c r="J411" s="70" t="s">
        <v>63</v>
      </c>
      <c r="K411" s="71">
        <f>K412+K413</f>
        <v>109000</v>
      </c>
      <c r="L411" s="114">
        <f>L412+L413</f>
        <v>51000</v>
      </c>
      <c r="M411" s="114">
        <v>51000</v>
      </c>
      <c r="N411" s="114">
        <v>51000</v>
      </c>
      <c r="O411" s="72">
        <f>L411/K411*100</f>
        <v>46.788990825688074</v>
      </c>
      <c r="P411" s="72"/>
      <c r="Q411" s="72"/>
    </row>
    <row r="412" spans="1:17" s="2" customFormat="1" ht="15.75">
      <c r="A412" s="70"/>
      <c r="B412" s="70">
        <v>1</v>
      </c>
      <c r="C412" s="70"/>
      <c r="D412" s="70"/>
      <c r="E412" s="70"/>
      <c r="F412" s="70"/>
      <c r="G412" s="70"/>
      <c r="H412" s="70"/>
      <c r="I412" s="73">
        <v>322</v>
      </c>
      <c r="J412" s="74" t="s">
        <v>65</v>
      </c>
      <c r="K412" s="75">
        <v>5000</v>
      </c>
      <c r="L412" s="222">
        <v>11000</v>
      </c>
      <c r="M412" s="115"/>
      <c r="N412" s="115"/>
      <c r="O412" s="72">
        <f>L412/K412*100</f>
        <v>220.00000000000003</v>
      </c>
      <c r="P412" s="76"/>
      <c r="Q412" s="76"/>
    </row>
    <row r="413" spans="1:17" s="2" customFormat="1" ht="15.75">
      <c r="A413" s="70"/>
      <c r="B413" s="70">
        <v>1</v>
      </c>
      <c r="C413" s="70"/>
      <c r="D413" s="70"/>
      <c r="E413" s="70"/>
      <c r="F413" s="70"/>
      <c r="G413" s="70"/>
      <c r="H413" s="70"/>
      <c r="I413" s="73">
        <v>323</v>
      </c>
      <c r="J413" s="74" t="s">
        <v>66</v>
      </c>
      <c r="K413" s="75">
        <v>104000</v>
      </c>
      <c r="L413" s="115">
        <v>40000</v>
      </c>
      <c r="M413" s="115"/>
      <c r="N413" s="115"/>
      <c r="O413" s="72">
        <f>L413/K413*100</f>
        <v>38.461538461538467</v>
      </c>
      <c r="P413" s="76"/>
      <c r="Q413" s="76"/>
    </row>
    <row r="414" spans="1:17" s="2" customFormat="1" ht="15.75">
      <c r="A414" s="80"/>
      <c r="B414" s="80"/>
      <c r="C414" s="80"/>
      <c r="D414" s="80"/>
      <c r="E414" s="80"/>
      <c r="F414" s="80"/>
      <c r="G414" s="80"/>
      <c r="H414" s="80"/>
      <c r="I414" s="260" t="s">
        <v>192</v>
      </c>
      <c r="J414" s="261"/>
      <c r="K414" s="262"/>
      <c r="L414" s="263">
        <f>L415</f>
        <v>10000</v>
      </c>
      <c r="M414" s="263">
        <v>10000</v>
      </c>
      <c r="N414" s="263">
        <v>10000</v>
      </c>
      <c r="O414" s="64"/>
      <c r="P414" s="129"/>
      <c r="Q414" s="129"/>
    </row>
    <row r="415" spans="1:17" s="2" customFormat="1" ht="15.75">
      <c r="A415" s="80"/>
      <c r="B415" s="80"/>
      <c r="C415" s="80"/>
      <c r="D415" s="80"/>
      <c r="E415" s="80"/>
      <c r="F415" s="80"/>
      <c r="G415" s="80"/>
      <c r="H415" s="80"/>
      <c r="I415" s="90"/>
      <c r="J415" s="124" t="s">
        <v>198</v>
      </c>
      <c r="K415" s="92"/>
      <c r="L415" s="121">
        <f t="shared" ref="L415:N416" si="51">L416</f>
        <v>10000</v>
      </c>
      <c r="M415" s="121">
        <f t="shared" si="51"/>
        <v>10000</v>
      </c>
      <c r="N415" s="121">
        <f t="shared" si="51"/>
        <v>10000</v>
      </c>
      <c r="O415" s="64"/>
      <c r="P415" s="129"/>
      <c r="Q415" s="129"/>
    </row>
    <row r="416" spans="1:17" s="70" customFormat="1" ht="15.75">
      <c r="I416" s="69">
        <v>3</v>
      </c>
      <c r="J416" s="70" t="s">
        <v>16</v>
      </c>
      <c r="K416" s="71" t="e">
        <f>#REF!+K417+#REF!+#REF!</f>
        <v>#REF!</v>
      </c>
      <c r="L416" s="114">
        <f t="shared" si="51"/>
        <v>10000</v>
      </c>
      <c r="M416" s="114">
        <f t="shared" si="51"/>
        <v>10000</v>
      </c>
      <c r="N416" s="114">
        <f t="shared" si="51"/>
        <v>10000</v>
      </c>
      <c r="O416" s="72" t="e">
        <f>L416/K416*100</f>
        <v>#REF!</v>
      </c>
      <c r="P416" s="72"/>
      <c r="Q416" s="72"/>
    </row>
    <row r="417" spans="1:17" s="70" customFormat="1" ht="15.75">
      <c r="I417" s="69">
        <v>32</v>
      </c>
      <c r="J417" s="70" t="s">
        <v>63</v>
      </c>
      <c r="K417" s="71" t="e">
        <f>#REF!+K418+#REF!+#REF!+#REF!</f>
        <v>#REF!</v>
      </c>
      <c r="L417" s="114">
        <f>L418</f>
        <v>10000</v>
      </c>
      <c r="M417" s="114">
        <v>10000</v>
      </c>
      <c r="N417" s="114">
        <v>10000</v>
      </c>
      <c r="O417" s="72" t="e">
        <f>L417/K417*100</f>
        <v>#REF!</v>
      </c>
      <c r="P417" s="72"/>
      <c r="Q417" s="72"/>
    </row>
    <row r="418" spans="1:17" s="70" customFormat="1" ht="15.75">
      <c r="B418" s="70">
        <v>1</v>
      </c>
      <c r="I418" s="73">
        <v>322</v>
      </c>
      <c r="J418" s="74" t="s">
        <v>65</v>
      </c>
      <c r="K418" s="75">
        <v>79000</v>
      </c>
      <c r="L418" s="222">
        <v>10000</v>
      </c>
      <c r="M418" s="75"/>
      <c r="N418" s="75"/>
      <c r="O418" s="72">
        <f>L418/K418*100</f>
        <v>12.658227848101266</v>
      </c>
      <c r="P418" s="72"/>
      <c r="Q418" s="72"/>
    </row>
    <row r="419" spans="1:17" s="2" customFormat="1" ht="21" customHeight="1">
      <c r="A419" s="51"/>
      <c r="B419" s="51"/>
      <c r="C419" s="51"/>
      <c r="D419" s="51"/>
      <c r="E419" s="51"/>
      <c r="F419" s="51"/>
      <c r="G419" s="51"/>
      <c r="H419" s="51"/>
      <c r="I419" s="59" t="s">
        <v>204</v>
      </c>
      <c r="J419" s="59" t="s">
        <v>176</v>
      </c>
      <c r="K419" s="48">
        <f>K422</f>
        <v>160000</v>
      </c>
      <c r="L419" s="111">
        <f>L420</f>
        <v>200000</v>
      </c>
      <c r="M419" s="111">
        <f>M422</f>
        <v>200000</v>
      </c>
      <c r="N419" s="111">
        <f>N422</f>
        <v>200000</v>
      </c>
      <c r="O419" s="60">
        <f>L419/K419*100</f>
        <v>125</v>
      </c>
      <c r="P419" s="129"/>
      <c r="Q419" s="129"/>
    </row>
    <row r="420" spans="1:17" s="2" customFormat="1" ht="15.75">
      <c r="A420" s="80"/>
      <c r="B420" s="80"/>
      <c r="C420" s="80"/>
      <c r="D420" s="80"/>
      <c r="E420" s="80"/>
      <c r="F420" s="80"/>
      <c r="G420" s="80"/>
      <c r="H420" s="80"/>
      <c r="I420" s="260" t="s">
        <v>177</v>
      </c>
      <c r="J420" s="261"/>
      <c r="K420" s="262"/>
      <c r="L420" s="263">
        <f>L421</f>
        <v>200000</v>
      </c>
      <c r="M420" s="263">
        <f>M421</f>
        <v>200000</v>
      </c>
      <c r="N420" s="263">
        <f>N421</f>
        <v>200000</v>
      </c>
      <c r="O420" s="64"/>
      <c r="P420" s="129"/>
      <c r="Q420" s="129"/>
    </row>
    <row r="421" spans="1:17" s="2" customFormat="1" ht="15.75">
      <c r="A421" s="80"/>
      <c r="B421" s="80"/>
      <c r="C421" s="80"/>
      <c r="D421" s="80"/>
      <c r="E421" s="80"/>
      <c r="F421" s="80"/>
      <c r="G421" s="80"/>
      <c r="H421" s="80"/>
      <c r="I421" s="90"/>
      <c r="J421" s="124" t="s">
        <v>198</v>
      </c>
      <c r="K421" s="92"/>
      <c r="L421" s="121">
        <f t="shared" ref="L421:N422" si="52">L422</f>
        <v>200000</v>
      </c>
      <c r="M421" s="121">
        <f t="shared" si="52"/>
        <v>200000</v>
      </c>
      <c r="N421" s="121">
        <f t="shared" si="52"/>
        <v>200000</v>
      </c>
      <c r="O421" s="64"/>
      <c r="P421" s="129"/>
      <c r="Q421" s="129"/>
    </row>
    <row r="422" spans="1:17" s="2" customFormat="1" ht="15.75">
      <c r="A422" s="70"/>
      <c r="B422" s="70"/>
      <c r="C422" s="70"/>
      <c r="D422" s="70"/>
      <c r="E422" s="70"/>
      <c r="F422" s="70"/>
      <c r="G422" s="70"/>
      <c r="H422" s="70"/>
      <c r="I422" s="69">
        <v>3</v>
      </c>
      <c r="J422" s="70" t="s">
        <v>16</v>
      </c>
      <c r="K422" s="71">
        <f>K423</f>
        <v>160000</v>
      </c>
      <c r="L422" s="114">
        <f t="shared" si="52"/>
        <v>200000</v>
      </c>
      <c r="M422" s="114">
        <f t="shared" si="52"/>
        <v>200000</v>
      </c>
      <c r="N422" s="114">
        <f t="shared" si="52"/>
        <v>200000</v>
      </c>
      <c r="O422" s="72">
        <f>L422/K422*100</f>
        <v>125</v>
      </c>
      <c r="P422" s="72"/>
      <c r="Q422" s="72"/>
    </row>
    <row r="423" spans="1:17" s="2" customFormat="1" ht="15.75">
      <c r="A423" s="70"/>
      <c r="B423" s="70"/>
      <c r="C423" s="70"/>
      <c r="D423" s="70"/>
      <c r="E423" s="70"/>
      <c r="F423" s="70"/>
      <c r="G423" s="70"/>
      <c r="H423" s="70"/>
      <c r="I423" s="69">
        <v>32</v>
      </c>
      <c r="J423" s="70" t="s">
        <v>63</v>
      </c>
      <c r="K423" s="71">
        <f>K424</f>
        <v>160000</v>
      </c>
      <c r="L423" s="114">
        <f>L424</f>
        <v>200000</v>
      </c>
      <c r="M423" s="114">
        <v>200000</v>
      </c>
      <c r="N423" s="114">
        <v>200000</v>
      </c>
      <c r="O423" s="72">
        <f>L423/K423*100</f>
        <v>125</v>
      </c>
      <c r="P423" s="72"/>
      <c r="Q423" s="72"/>
    </row>
    <row r="424" spans="1:17" s="2" customFormat="1" ht="15.75">
      <c r="A424" s="70"/>
      <c r="B424" s="70">
        <v>1</v>
      </c>
      <c r="C424" s="70"/>
      <c r="D424" s="70"/>
      <c r="E424" s="70"/>
      <c r="F424" s="70"/>
      <c r="G424" s="70"/>
      <c r="H424" s="70"/>
      <c r="I424" s="73">
        <v>323</v>
      </c>
      <c r="J424" s="74" t="s">
        <v>66</v>
      </c>
      <c r="K424" s="75">
        <v>160000</v>
      </c>
      <c r="L424" s="115">
        <v>200000</v>
      </c>
      <c r="M424" s="115"/>
      <c r="N424" s="115"/>
      <c r="O424" s="72">
        <f>L424/K424*100</f>
        <v>125</v>
      </c>
      <c r="P424" s="76"/>
      <c r="Q424" s="76"/>
    </row>
    <row r="425" spans="1:17" s="2" customFormat="1" ht="15.75">
      <c r="A425" s="51"/>
      <c r="B425" s="51"/>
      <c r="C425" s="51"/>
      <c r="D425" s="51"/>
      <c r="E425" s="51"/>
      <c r="F425" s="51"/>
      <c r="G425" s="51"/>
      <c r="H425" s="51"/>
      <c r="I425" s="59" t="s">
        <v>205</v>
      </c>
      <c r="J425" s="59" t="s">
        <v>252</v>
      </c>
      <c r="K425" s="48">
        <f>K428</f>
        <v>120000</v>
      </c>
      <c r="L425" s="111">
        <f>L426</f>
        <v>75000</v>
      </c>
      <c r="M425" s="111">
        <f>M427</f>
        <v>90000</v>
      </c>
      <c r="N425" s="111">
        <f>N427</f>
        <v>90000</v>
      </c>
      <c r="O425" s="60">
        <f>L425/K425*100</f>
        <v>62.5</v>
      </c>
      <c r="P425" s="129"/>
      <c r="Q425" s="129"/>
    </row>
    <row r="426" spans="1:17" s="2" customFormat="1" ht="15.75">
      <c r="A426" s="80"/>
      <c r="B426" s="80"/>
      <c r="C426" s="80"/>
      <c r="D426" s="80"/>
      <c r="E426" s="80"/>
      <c r="F426" s="80"/>
      <c r="G426" s="80"/>
      <c r="H426" s="80"/>
      <c r="I426" s="260" t="s">
        <v>178</v>
      </c>
      <c r="J426" s="261"/>
      <c r="K426" s="262"/>
      <c r="L426" s="263">
        <f>L427</f>
        <v>75000</v>
      </c>
      <c r="M426" s="263">
        <f t="shared" ref="M426:N426" si="53">M427</f>
        <v>90000</v>
      </c>
      <c r="N426" s="263">
        <f t="shared" si="53"/>
        <v>90000</v>
      </c>
      <c r="O426" s="64"/>
      <c r="P426" s="129"/>
      <c r="Q426" s="129"/>
    </row>
    <row r="427" spans="1:17" s="2" customFormat="1" ht="15.75">
      <c r="A427" s="80"/>
      <c r="B427" s="80"/>
      <c r="C427" s="80"/>
      <c r="D427" s="80"/>
      <c r="E427" s="80"/>
      <c r="F427" s="80"/>
      <c r="G427" s="80"/>
      <c r="H427" s="80"/>
      <c r="I427" s="90"/>
      <c r="J427" s="124" t="s">
        <v>198</v>
      </c>
      <c r="K427" s="92"/>
      <c r="L427" s="121">
        <f t="shared" ref="L427:N428" si="54">L428</f>
        <v>75000</v>
      </c>
      <c r="M427" s="121">
        <f t="shared" si="54"/>
        <v>90000</v>
      </c>
      <c r="N427" s="121">
        <f t="shared" si="54"/>
        <v>90000</v>
      </c>
      <c r="O427" s="64"/>
      <c r="P427" s="129"/>
      <c r="Q427" s="129"/>
    </row>
    <row r="428" spans="1:17" s="2" customFormat="1" ht="15.75">
      <c r="A428" s="70"/>
      <c r="B428" s="70"/>
      <c r="C428" s="70"/>
      <c r="D428" s="70"/>
      <c r="E428" s="70"/>
      <c r="F428" s="70"/>
      <c r="G428" s="70"/>
      <c r="H428" s="70"/>
      <c r="I428" s="69">
        <v>3</v>
      </c>
      <c r="J428" s="70" t="s">
        <v>16</v>
      </c>
      <c r="K428" s="71">
        <f>K429</f>
        <v>120000</v>
      </c>
      <c r="L428" s="114">
        <f t="shared" si="54"/>
        <v>75000</v>
      </c>
      <c r="M428" s="114">
        <f t="shared" si="54"/>
        <v>90000</v>
      </c>
      <c r="N428" s="114">
        <f t="shared" si="54"/>
        <v>90000</v>
      </c>
      <c r="O428" s="72">
        <f>L428/K428*100</f>
        <v>62.5</v>
      </c>
      <c r="P428" s="72"/>
      <c r="Q428" s="72"/>
    </row>
    <row r="429" spans="1:17" s="2" customFormat="1" ht="15.75">
      <c r="A429" s="70"/>
      <c r="B429" s="70"/>
      <c r="C429" s="70"/>
      <c r="D429" s="70"/>
      <c r="E429" s="70"/>
      <c r="F429" s="70"/>
      <c r="G429" s="70"/>
      <c r="H429" s="70"/>
      <c r="I429" s="69">
        <v>32</v>
      </c>
      <c r="J429" s="70" t="s">
        <v>63</v>
      </c>
      <c r="K429" s="71">
        <f>K430+K431</f>
        <v>120000</v>
      </c>
      <c r="L429" s="114">
        <f>L430+L431</f>
        <v>75000</v>
      </c>
      <c r="M429" s="114">
        <v>90000</v>
      </c>
      <c r="N429" s="114">
        <v>90000</v>
      </c>
      <c r="O429" s="72">
        <f>L429/K429*100</f>
        <v>62.5</v>
      </c>
      <c r="P429" s="72"/>
      <c r="Q429" s="72"/>
    </row>
    <row r="430" spans="1:17" s="192" customFormat="1" ht="15.75">
      <c r="A430" s="186"/>
      <c r="B430" s="186">
        <v>1</v>
      </c>
      <c r="C430" s="186"/>
      <c r="D430" s="186"/>
      <c r="E430" s="186"/>
      <c r="F430" s="186"/>
      <c r="G430" s="186"/>
      <c r="H430" s="186"/>
      <c r="I430" s="178">
        <v>322</v>
      </c>
      <c r="J430" s="179" t="s">
        <v>65</v>
      </c>
      <c r="K430" s="180">
        <v>70000</v>
      </c>
      <c r="L430" s="181">
        <v>50000</v>
      </c>
      <c r="M430" s="181"/>
      <c r="N430" s="181"/>
      <c r="O430" s="191">
        <f>L430/K430*100</f>
        <v>71.428571428571431</v>
      </c>
      <c r="P430" s="187"/>
      <c r="Q430" s="187"/>
    </row>
    <row r="431" spans="1:17" s="2" customFormat="1" ht="15.75">
      <c r="A431" s="70"/>
      <c r="B431" s="70">
        <v>1</v>
      </c>
      <c r="C431" s="70"/>
      <c r="D431" s="70"/>
      <c r="E431" s="70"/>
      <c r="F431" s="70"/>
      <c r="G431" s="70"/>
      <c r="H431" s="70"/>
      <c r="I431" s="73">
        <v>323</v>
      </c>
      <c r="J431" s="74" t="s">
        <v>66</v>
      </c>
      <c r="K431" s="75">
        <v>50000</v>
      </c>
      <c r="L431" s="222">
        <v>25000</v>
      </c>
      <c r="M431" s="115"/>
      <c r="N431" s="115"/>
      <c r="O431" s="72">
        <f>L431/K431*100</f>
        <v>50</v>
      </c>
      <c r="P431" s="76"/>
      <c r="Q431" s="76"/>
    </row>
    <row r="432" spans="1:17" s="2" customFormat="1" ht="17.25" customHeight="1">
      <c r="A432" s="51"/>
      <c r="B432" s="51"/>
      <c r="C432" s="51"/>
      <c r="D432" s="51"/>
      <c r="E432" s="51"/>
      <c r="F432" s="51"/>
      <c r="G432" s="51"/>
      <c r="H432" s="51"/>
      <c r="I432" s="59" t="s">
        <v>206</v>
      </c>
      <c r="J432" s="59" t="s">
        <v>211</v>
      </c>
      <c r="K432" s="48" t="e">
        <f>K435</f>
        <v>#REF!</v>
      </c>
      <c r="L432" s="111">
        <f>L433</f>
        <v>232000</v>
      </c>
      <c r="M432" s="111">
        <f>M435</f>
        <v>172000</v>
      </c>
      <c r="N432" s="111">
        <f>N435</f>
        <v>172000</v>
      </c>
      <c r="O432" s="60" t="e">
        <f>L432/K432*100</f>
        <v>#REF!</v>
      </c>
      <c r="P432" s="129"/>
      <c r="Q432" s="129"/>
    </row>
    <row r="433" spans="1:19" s="2" customFormat="1" ht="15.75">
      <c r="A433" s="80"/>
      <c r="B433" s="80"/>
      <c r="C433" s="80"/>
      <c r="D433" s="80"/>
      <c r="E433" s="80"/>
      <c r="F433" s="80"/>
      <c r="G433" s="80"/>
      <c r="H433" s="80"/>
      <c r="I433" s="260" t="s">
        <v>184</v>
      </c>
      <c r="J433" s="261"/>
      <c r="K433" s="262"/>
      <c r="L433" s="263">
        <f>L434</f>
        <v>232000</v>
      </c>
      <c r="M433" s="264">
        <f>M434</f>
        <v>172000</v>
      </c>
      <c r="N433" s="264">
        <f>N434</f>
        <v>172000</v>
      </c>
      <c r="O433" s="64"/>
      <c r="P433" s="129"/>
      <c r="Q433" s="129"/>
    </row>
    <row r="434" spans="1:19" s="2" customFormat="1" ht="15.75">
      <c r="A434" s="80"/>
      <c r="B434" s="80"/>
      <c r="C434" s="80"/>
      <c r="D434" s="80"/>
      <c r="E434" s="80"/>
      <c r="F434" s="80"/>
      <c r="G434" s="80"/>
      <c r="H434" s="80"/>
      <c r="I434" s="90"/>
      <c r="J434" s="124" t="s">
        <v>198</v>
      </c>
      <c r="K434" s="92"/>
      <c r="L434" s="121">
        <f>L435</f>
        <v>232000</v>
      </c>
      <c r="M434" s="121">
        <f>M435</f>
        <v>172000</v>
      </c>
      <c r="N434" s="121">
        <f>N435</f>
        <v>172000</v>
      </c>
      <c r="O434" s="64"/>
      <c r="P434" s="129"/>
      <c r="Q434" s="129"/>
    </row>
    <row r="435" spans="1:19" s="2" customFormat="1" ht="15.75">
      <c r="A435" s="70"/>
      <c r="B435" s="70"/>
      <c r="C435" s="70"/>
      <c r="D435" s="70"/>
      <c r="E435" s="70"/>
      <c r="F435" s="70"/>
      <c r="G435" s="70"/>
      <c r="H435" s="70"/>
      <c r="I435" s="69">
        <v>3</v>
      </c>
      <c r="J435" s="70" t="s">
        <v>16</v>
      </c>
      <c r="K435" s="71" t="e">
        <f>K436</f>
        <v>#REF!</v>
      </c>
      <c r="L435" s="114">
        <f>L436+L439</f>
        <v>232000</v>
      </c>
      <c r="M435" s="114">
        <f>M436+M439</f>
        <v>172000</v>
      </c>
      <c r="N435" s="114">
        <f>N436+N439</f>
        <v>172000</v>
      </c>
      <c r="O435" s="72" t="e">
        <f>L435/K435*100</f>
        <v>#REF!</v>
      </c>
      <c r="P435" s="72"/>
      <c r="Q435" s="72"/>
    </row>
    <row r="436" spans="1:19" s="2" customFormat="1" ht="15.75">
      <c r="A436" s="70"/>
      <c r="B436" s="70"/>
      <c r="C436" s="70"/>
      <c r="D436" s="70"/>
      <c r="E436" s="70"/>
      <c r="F436" s="70"/>
      <c r="G436" s="70"/>
      <c r="H436" s="70"/>
      <c r="I436" s="69">
        <v>32</v>
      </c>
      <c r="J436" s="70" t="s">
        <v>63</v>
      </c>
      <c r="K436" s="71" t="e">
        <f>#REF!+K438</f>
        <v>#REF!</v>
      </c>
      <c r="L436" s="114">
        <f>L438+L437</f>
        <v>208000</v>
      </c>
      <c r="M436" s="114">
        <v>168000</v>
      </c>
      <c r="N436" s="114">
        <v>168000</v>
      </c>
      <c r="O436" s="72" t="e">
        <f>L436/K436*100</f>
        <v>#REF!</v>
      </c>
      <c r="P436" s="72"/>
      <c r="Q436" s="72"/>
    </row>
    <row r="437" spans="1:19" s="2" customFormat="1" ht="15.75">
      <c r="A437" s="74"/>
      <c r="B437" s="74"/>
      <c r="C437" s="74"/>
      <c r="D437" s="74"/>
      <c r="E437" s="74"/>
      <c r="F437" s="74"/>
      <c r="G437" s="74"/>
      <c r="H437" s="74"/>
      <c r="I437" s="73">
        <v>322</v>
      </c>
      <c r="J437" s="74" t="s">
        <v>65</v>
      </c>
      <c r="K437" s="75"/>
      <c r="L437" s="222">
        <v>6000</v>
      </c>
      <c r="M437" s="115"/>
      <c r="N437" s="115"/>
      <c r="O437" s="76"/>
      <c r="P437" s="76"/>
      <c r="Q437" s="76"/>
    </row>
    <row r="438" spans="1:19" s="2" customFormat="1" ht="15.75">
      <c r="A438" s="70"/>
      <c r="B438" s="70">
        <v>1</v>
      </c>
      <c r="C438" s="70"/>
      <c r="D438" s="70"/>
      <c r="E438" s="70"/>
      <c r="F438" s="70"/>
      <c r="G438" s="70"/>
      <c r="H438" s="70"/>
      <c r="I438" s="73">
        <v>323</v>
      </c>
      <c r="J438" s="74" t="s">
        <v>66</v>
      </c>
      <c r="K438" s="75">
        <v>50000</v>
      </c>
      <c r="L438" s="115">
        <v>202000</v>
      </c>
      <c r="M438" s="75"/>
      <c r="N438" s="75"/>
      <c r="O438" s="72">
        <f>L438/K438*100</f>
        <v>404</v>
      </c>
      <c r="P438" s="76"/>
      <c r="Q438" s="76"/>
    </row>
    <row r="439" spans="1:19" s="70" customFormat="1" ht="15.75">
      <c r="B439" s="70">
        <v>1</v>
      </c>
      <c r="I439" s="69">
        <v>36</v>
      </c>
      <c r="J439" s="69" t="s">
        <v>215</v>
      </c>
      <c r="K439" s="71">
        <f>K440</f>
        <v>0</v>
      </c>
      <c r="L439" s="114">
        <f>L440</f>
        <v>24000</v>
      </c>
      <c r="M439" s="114">
        <v>4000</v>
      </c>
      <c r="N439" s="114">
        <v>4000</v>
      </c>
      <c r="O439" s="72"/>
      <c r="P439" s="72"/>
      <c r="Q439" s="72"/>
    </row>
    <row r="440" spans="1:19" s="70" customFormat="1" ht="15.75">
      <c r="I440" s="73">
        <v>363</v>
      </c>
      <c r="J440" s="74" t="s">
        <v>71</v>
      </c>
      <c r="K440" s="75"/>
      <c r="L440" s="115">
        <v>24000</v>
      </c>
      <c r="M440" s="75"/>
      <c r="N440" s="75"/>
      <c r="O440" s="76"/>
      <c r="P440" s="72"/>
      <c r="Q440" s="72"/>
    </row>
    <row r="441" spans="1:19" s="70" customFormat="1" ht="15.75" hidden="1">
      <c r="I441" s="73"/>
      <c r="J441" s="74"/>
      <c r="K441" s="75"/>
      <c r="L441" s="115"/>
      <c r="M441" s="75"/>
      <c r="N441" s="75"/>
      <c r="O441" s="76"/>
      <c r="P441" s="76"/>
      <c r="Q441" s="76"/>
    </row>
    <row r="442" spans="1:19" s="2" customFormat="1" ht="35.25" customHeight="1">
      <c r="A442" s="81"/>
      <c r="B442" s="81"/>
      <c r="C442" s="81"/>
      <c r="D442" s="81"/>
      <c r="E442" s="81"/>
      <c r="F442" s="81"/>
      <c r="G442" s="81"/>
      <c r="H442" s="81"/>
      <c r="I442" s="56" t="s">
        <v>173</v>
      </c>
      <c r="J442" s="56" t="s">
        <v>240</v>
      </c>
      <c r="K442" s="57" t="e">
        <f>K443+#REF!+#REF!+#REF!</f>
        <v>#REF!</v>
      </c>
      <c r="L442" s="110">
        <f>L443</f>
        <v>45000</v>
      </c>
      <c r="M442" s="110">
        <f>M443</f>
        <v>59000</v>
      </c>
      <c r="N442" s="110">
        <f>N443</f>
        <v>59000</v>
      </c>
      <c r="O442" s="58" t="e">
        <f>L442/K442*100</f>
        <v>#REF!</v>
      </c>
      <c r="P442" s="129"/>
      <c r="Q442" s="129"/>
    </row>
    <row r="443" spans="1:19" s="2" customFormat="1" ht="15.75">
      <c r="A443" s="51"/>
      <c r="B443" s="51"/>
      <c r="C443" s="51"/>
      <c r="D443" s="51"/>
      <c r="E443" s="51"/>
      <c r="F443" s="51"/>
      <c r="G443" s="51"/>
      <c r="H443" s="51"/>
      <c r="I443" s="59" t="s">
        <v>213</v>
      </c>
      <c r="J443" s="59" t="s">
        <v>280</v>
      </c>
      <c r="K443" s="48">
        <f>K446</f>
        <v>150000</v>
      </c>
      <c r="L443" s="111">
        <f>L444</f>
        <v>45000</v>
      </c>
      <c r="M443" s="111">
        <f>M446</f>
        <v>59000</v>
      </c>
      <c r="N443" s="111">
        <f>N446</f>
        <v>59000</v>
      </c>
      <c r="O443" s="60">
        <f>L443/K443*100</f>
        <v>30</v>
      </c>
      <c r="P443" s="129"/>
      <c r="Q443" s="129"/>
    </row>
    <row r="444" spans="1:19" s="2" customFormat="1" ht="15.75">
      <c r="A444" s="80"/>
      <c r="B444" s="80"/>
      <c r="C444" s="80"/>
      <c r="D444" s="80"/>
      <c r="E444" s="80"/>
      <c r="F444" s="80"/>
      <c r="G444" s="80"/>
      <c r="H444" s="80"/>
      <c r="I444" s="260" t="s">
        <v>184</v>
      </c>
      <c r="J444" s="261"/>
      <c r="K444" s="262"/>
      <c r="L444" s="263">
        <f>L445</f>
        <v>45000</v>
      </c>
      <c r="M444" s="263">
        <f>M445</f>
        <v>59000</v>
      </c>
      <c r="N444" s="263">
        <f>N445</f>
        <v>59000</v>
      </c>
      <c r="O444" s="64"/>
      <c r="P444" s="129"/>
      <c r="Q444" s="129"/>
    </row>
    <row r="445" spans="1:19" s="94" customFormat="1" ht="17.25" customHeight="1">
      <c r="A445" s="89"/>
      <c r="B445" s="89"/>
      <c r="C445" s="89"/>
      <c r="D445" s="89"/>
      <c r="E445" s="89"/>
      <c r="F445" s="89"/>
      <c r="G445" s="89"/>
      <c r="H445" s="89"/>
      <c r="I445" s="90"/>
      <c r="J445" s="124" t="s">
        <v>198</v>
      </c>
      <c r="K445" s="92"/>
      <c r="L445" s="121">
        <f t="shared" ref="L445:N446" si="55">L446</f>
        <v>45000</v>
      </c>
      <c r="M445" s="121">
        <f t="shared" si="55"/>
        <v>59000</v>
      </c>
      <c r="N445" s="121">
        <f t="shared" si="55"/>
        <v>59000</v>
      </c>
      <c r="O445" s="93"/>
      <c r="P445" s="129"/>
      <c r="Q445" s="129"/>
      <c r="R445" s="2"/>
      <c r="S445" s="2"/>
    </row>
    <row r="446" spans="1:19" s="2" customFormat="1" ht="15.75">
      <c r="A446" s="70"/>
      <c r="B446" s="70"/>
      <c r="C446" s="70"/>
      <c r="D446" s="70"/>
      <c r="E446" s="70"/>
      <c r="F446" s="70"/>
      <c r="G446" s="70"/>
      <c r="H446" s="70"/>
      <c r="I446" s="69">
        <v>3</v>
      </c>
      <c r="J446" s="70" t="s">
        <v>16</v>
      </c>
      <c r="K446" s="71">
        <f>K447</f>
        <v>150000</v>
      </c>
      <c r="L446" s="114">
        <f t="shared" si="55"/>
        <v>45000</v>
      </c>
      <c r="M446" s="114">
        <f t="shared" si="55"/>
        <v>59000</v>
      </c>
      <c r="N446" s="114">
        <f t="shared" si="55"/>
        <v>59000</v>
      </c>
      <c r="O446" s="72">
        <f>L446/K446*100</f>
        <v>30</v>
      </c>
      <c r="P446" s="72"/>
      <c r="Q446" s="72"/>
    </row>
    <row r="447" spans="1:19" s="2" customFormat="1" ht="15.75">
      <c r="A447" s="70"/>
      <c r="B447" s="70"/>
      <c r="C447" s="70"/>
      <c r="D447" s="70"/>
      <c r="E447" s="70"/>
      <c r="F447" s="70"/>
      <c r="G447" s="70"/>
      <c r="H447" s="70"/>
      <c r="I447" s="69">
        <v>32</v>
      </c>
      <c r="J447" s="70" t="s">
        <v>63</v>
      </c>
      <c r="K447" s="71">
        <f>K448</f>
        <v>150000</v>
      </c>
      <c r="L447" s="114">
        <f>L448</f>
        <v>45000</v>
      </c>
      <c r="M447" s="114">
        <v>59000</v>
      </c>
      <c r="N447" s="114">
        <v>59000</v>
      </c>
      <c r="O447" s="72">
        <f>L447/K447*100</f>
        <v>30</v>
      </c>
      <c r="P447" s="72"/>
      <c r="Q447" s="72"/>
    </row>
    <row r="448" spans="1:19" s="2" customFormat="1" ht="15.75">
      <c r="A448" s="70"/>
      <c r="B448" s="70">
        <v>1</v>
      </c>
      <c r="C448" s="70"/>
      <c r="D448" s="70"/>
      <c r="E448" s="70"/>
      <c r="F448" s="70"/>
      <c r="G448" s="70"/>
      <c r="H448" s="70"/>
      <c r="I448" s="73">
        <v>323</v>
      </c>
      <c r="J448" s="74" t="s">
        <v>66</v>
      </c>
      <c r="K448" s="75">
        <v>150000</v>
      </c>
      <c r="L448" s="222">
        <v>45000</v>
      </c>
      <c r="M448" s="75"/>
      <c r="N448" s="75"/>
      <c r="O448" s="72">
        <f>L448/K448*100</f>
        <v>30</v>
      </c>
      <c r="P448" s="76"/>
      <c r="Q448" s="76"/>
    </row>
    <row r="449" spans="1:19" s="2" customFormat="1" ht="15.75">
      <c r="A449" s="70"/>
      <c r="B449" s="70"/>
      <c r="C449" s="70"/>
      <c r="D449" s="70"/>
      <c r="E449" s="70"/>
      <c r="F449" s="70"/>
      <c r="G449" s="70"/>
      <c r="H449" s="70"/>
      <c r="I449" s="59" t="s">
        <v>332</v>
      </c>
      <c r="J449" s="59" t="s">
        <v>327</v>
      </c>
      <c r="K449" s="48">
        <f>K452</f>
        <v>150000</v>
      </c>
      <c r="L449" s="111">
        <f>L450</f>
        <v>40000</v>
      </c>
      <c r="M449" s="111">
        <f>M452</f>
        <v>0</v>
      </c>
      <c r="N449" s="111">
        <f>N452</f>
        <v>0</v>
      </c>
      <c r="O449" s="72"/>
      <c r="P449" s="76"/>
      <c r="Q449" s="76"/>
    </row>
    <row r="450" spans="1:19" s="2" customFormat="1" ht="15.75">
      <c r="A450" s="70"/>
      <c r="B450" s="70"/>
      <c r="C450" s="70"/>
      <c r="D450" s="70"/>
      <c r="E450" s="70"/>
      <c r="F450" s="70"/>
      <c r="G450" s="70"/>
      <c r="H450" s="70"/>
      <c r="I450" s="260" t="s">
        <v>184</v>
      </c>
      <c r="J450" s="261"/>
      <c r="K450" s="262"/>
      <c r="L450" s="263">
        <f>L451</f>
        <v>40000</v>
      </c>
      <c r="M450" s="263">
        <f>M451</f>
        <v>0</v>
      </c>
      <c r="N450" s="263">
        <f>N451</f>
        <v>0</v>
      </c>
      <c r="O450" s="72"/>
      <c r="P450" s="76"/>
      <c r="Q450" s="76"/>
    </row>
    <row r="451" spans="1:19" s="2" customFormat="1" ht="15.75">
      <c r="A451" s="70"/>
      <c r="B451" s="70"/>
      <c r="C451" s="70"/>
      <c r="D451" s="70"/>
      <c r="E451" s="70"/>
      <c r="F451" s="70"/>
      <c r="G451" s="70"/>
      <c r="H451" s="70"/>
      <c r="I451" s="90"/>
      <c r="J451" s="124" t="s">
        <v>189</v>
      </c>
      <c r="K451" s="92"/>
      <c r="L451" s="121">
        <f t="shared" ref="L451:N452" si="56">L452</f>
        <v>40000</v>
      </c>
      <c r="M451" s="121">
        <f t="shared" si="56"/>
        <v>0</v>
      </c>
      <c r="N451" s="121">
        <f t="shared" si="56"/>
        <v>0</v>
      </c>
      <c r="O451" s="72"/>
      <c r="P451" s="76"/>
      <c r="Q451" s="76"/>
    </row>
    <row r="452" spans="1:19" s="2" customFormat="1" ht="15.75">
      <c r="A452" s="70"/>
      <c r="B452" s="70"/>
      <c r="C452" s="70"/>
      <c r="D452" s="70"/>
      <c r="E452" s="70"/>
      <c r="F452" s="70"/>
      <c r="G452" s="70"/>
      <c r="H452" s="70"/>
      <c r="I452" s="69">
        <v>3</v>
      </c>
      <c r="J452" s="70" t="s">
        <v>16</v>
      </c>
      <c r="K452" s="71">
        <f>K453</f>
        <v>150000</v>
      </c>
      <c r="L452" s="114">
        <f t="shared" si="56"/>
        <v>40000</v>
      </c>
      <c r="M452" s="114">
        <f t="shared" si="56"/>
        <v>0</v>
      </c>
      <c r="N452" s="114">
        <f t="shared" si="56"/>
        <v>0</v>
      </c>
      <c r="O452" s="72"/>
      <c r="P452" s="76"/>
      <c r="Q452" s="76"/>
    </row>
    <row r="453" spans="1:19" s="2" customFormat="1" ht="15.75">
      <c r="A453" s="70"/>
      <c r="B453" s="70"/>
      <c r="C453" s="70"/>
      <c r="D453" s="70"/>
      <c r="E453" s="70"/>
      <c r="F453" s="70"/>
      <c r="G453" s="70"/>
      <c r="H453" s="70"/>
      <c r="I453" s="69">
        <v>35</v>
      </c>
      <c r="J453" s="70" t="s">
        <v>327</v>
      </c>
      <c r="K453" s="71">
        <f>K454</f>
        <v>150000</v>
      </c>
      <c r="L453" s="114">
        <f>L454</f>
        <v>40000</v>
      </c>
      <c r="M453" s="114"/>
      <c r="N453" s="114"/>
      <c r="O453" s="72"/>
      <c r="P453" s="76"/>
      <c r="Q453" s="76"/>
    </row>
    <row r="454" spans="1:19" s="2" customFormat="1" ht="31.5">
      <c r="A454" s="70"/>
      <c r="B454" s="70"/>
      <c r="C454" s="70"/>
      <c r="D454" s="70"/>
      <c r="E454" s="70"/>
      <c r="F454" s="70"/>
      <c r="G454" s="70"/>
      <c r="H454" s="70"/>
      <c r="I454" s="73">
        <v>352</v>
      </c>
      <c r="J454" s="303" t="s">
        <v>333</v>
      </c>
      <c r="K454" s="75">
        <v>150000</v>
      </c>
      <c r="L454" s="222">
        <v>40000</v>
      </c>
      <c r="M454" s="75"/>
      <c r="N454" s="75"/>
      <c r="O454" s="72"/>
      <c r="P454" s="76"/>
      <c r="Q454" s="76"/>
    </row>
    <row r="455" spans="1:19" s="202" customFormat="1" ht="23.25" customHeight="1">
      <c r="A455" s="200"/>
      <c r="B455" s="200"/>
      <c r="C455" s="200"/>
      <c r="D455" s="200"/>
      <c r="E455" s="200"/>
      <c r="F455" s="200"/>
      <c r="G455" s="200"/>
      <c r="H455" s="200"/>
      <c r="I455" s="357" t="s">
        <v>334</v>
      </c>
      <c r="J455" s="357"/>
      <c r="K455" s="329"/>
      <c r="L455" s="330">
        <v>4371000</v>
      </c>
      <c r="M455" s="330">
        <v>1100000</v>
      </c>
      <c r="N455" s="330">
        <v>1100000</v>
      </c>
      <c r="O455" s="331"/>
      <c r="P455" s="331"/>
      <c r="Q455" s="331"/>
    </row>
    <row r="456" spans="1:19" s="2" customFormat="1" ht="15.75">
      <c r="A456" s="51"/>
      <c r="B456" s="51"/>
      <c r="C456" s="51"/>
      <c r="D456" s="51"/>
      <c r="E456" s="51"/>
      <c r="F456" s="51"/>
      <c r="G456" s="51"/>
      <c r="H456" s="51"/>
      <c r="I456" s="59" t="s">
        <v>234</v>
      </c>
      <c r="J456" s="59" t="s">
        <v>212</v>
      </c>
      <c r="K456" s="48" t="e">
        <f>#REF!</f>
        <v>#REF!</v>
      </c>
      <c r="L456" s="111">
        <f>L457</f>
        <v>75000</v>
      </c>
      <c r="M456" s="111">
        <f t="shared" ref="M456:N457" si="57">M457</f>
        <v>0</v>
      </c>
      <c r="N456" s="111">
        <f t="shared" si="57"/>
        <v>0</v>
      </c>
      <c r="O456" s="60"/>
      <c r="P456" s="129"/>
      <c r="Q456" s="129"/>
    </row>
    <row r="457" spans="1:19" s="2" customFormat="1" ht="15.75">
      <c r="A457" s="80"/>
      <c r="B457" s="80"/>
      <c r="C457" s="80"/>
      <c r="D457" s="80"/>
      <c r="E457" s="80"/>
      <c r="F457" s="80"/>
      <c r="G457" s="80"/>
      <c r="H457" s="80"/>
      <c r="I457" s="260" t="s">
        <v>177</v>
      </c>
      <c r="J457" s="261"/>
      <c r="K457" s="262"/>
      <c r="L457" s="263">
        <f>L458</f>
        <v>75000</v>
      </c>
      <c r="M457" s="263">
        <f t="shared" si="57"/>
        <v>0</v>
      </c>
      <c r="N457" s="263">
        <f t="shared" si="57"/>
        <v>0</v>
      </c>
      <c r="O457" s="64"/>
      <c r="P457" s="129"/>
      <c r="Q457" s="129"/>
    </row>
    <row r="458" spans="1:19" s="2" customFormat="1" ht="15.75">
      <c r="A458" s="70"/>
      <c r="B458" s="70"/>
      <c r="C458" s="70"/>
      <c r="D458" s="70"/>
      <c r="E458" s="70"/>
      <c r="F458" s="70"/>
      <c r="G458" s="70"/>
      <c r="H458" s="70"/>
      <c r="I458" s="132"/>
      <c r="J458" s="134" t="s">
        <v>189</v>
      </c>
      <c r="K458" s="133"/>
      <c r="L458" s="160">
        <f t="shared" ref="L458:N459" si="58">L459</f>
        <v>75000</v>
      </c>
      <c r="M458" s="160">
        <f t="shared" si="58"/>
        <v>0</v>
      </c>
      <c r="N458" s="160">
        <f t="shared" si="58"/>
        <v>0</v>
      </c>
      <c r="O458" s="76"/>
      <c r="P458" s="76"/>
      <c r="Q458" s="76"/>
    </row>
    <row r="459" spans="1:19" s="2" customFormat="1" ht="15.75">
      <c r="A459" s="70"/>
      <c r="B459" s="70"/>
      <c r="C459" s="70"/>
      <c r="D459" s="70"/>
      <c r="E459" s="70"/>
      <c r="F459" s="70"/>
      <c r="G459" s="70"/>
      <c r="H459" s="70"/>
      <c r="I459" s="69">
        <v>4</v>
      </c>
      <c r="J459" s="70" t="s">
        <v>17</v>
      </c>
      <c r="K459" s="71">
        <f>K460</f>
        <v>734945</v>
      </c>
      <c r="L459" s="114">
        <f t="shared" si="58"/>
        <v>75000</v>
      </c>
      <c r="M459" s="114">
        <f t="shared" si="58"/>
        <v>0</v>
      </c>
      <c r="N459" s="114">
        <f t="shared" si="58"/>
        <v>0</v>
      </c>
      <c r="O459" s="72"/>
      <c r="P459" s="72"/>
      <c r="Q459" s="72"/>
    </row>
    <row r="460" spans="1:19" s="2" customFormat="1" ht="17.25" customHeight="1">
      <c r="A460" s="70"/>
      <c r="B460" s="70"/>
      <c r="C460" s="70"/>
      <c r="D460" s="70"/>
      <c r="E460" s="70"/>
      <c r="F460" s="70"/>
      <c r="G460" s="70"/>
      <c r="H460" s="70"/>
      <c r="I460" s="69">
        <v>42</v>
      </c>
      <c r="J460" s="70" t="s">
        <v>76</v>
      </c>
      <c r="K460" s="71">
        <f>K461</f>
        <v>734945</v>
      </c>
      <c r="L460" s="114">
        <f>L461</f>
        <v>75000</v>
      </c>
      <c r="M460" s="114">
        <v>0</v>
      </c>
      <c r="N460" s="114">
        <v>0</v>
      </c>
      <c r="O460" s="72"/>
      <c r="P460" s="72"/>
      <c r="Q460" s="72"/>
    </row>
    <row r="461" spans="1:19" s="2" customFormat="1" ht="15.75">
      <c r="A461" s="70"/>
      <c r="B461" s="70">
        <v>1</v>
      </c>
      <c r="C461" s="70">
        <v>2</v>
      </c>
      <c r="D461" s="70">
        <v>3</v>
      </c>
      <c r="E461" s="70">
        <v>4</v>
      </c>
      <c r="F461" s="70"/>
      <c r="G461" s="70"/>
      <c r="H461" s="70"/>
      <c r="I461" s="73">
        <v>421</v>
      </c>
      <c r="J461" s="74" t="s">
        <v>78</v>
      </c>
      <c r="K461" s="75">
        <v>734945</v>
      </c>
      <c r="L461" s="115">
        <v>75000</v>
      </c>
      <c r="M461" s="115"/>
      <c r="N461" s="115"/>
      <c r="O461" s="76"/>
      <c r="P461" s="76"/>
      <c r="Q461" s="76"/>
    </row>
    <row r="462" spans="1:19" s="2" customFormat="1" ht="31.5">
      <c r="A462" s="51"/>
      <c r="B462" s="51"/>
      <c r="C462" s="51"/>
      <c r="D462" s="51"/>
      <c r="E462" s="51"/>
      <c r="F462" s="51"/>
      <c r="G462" s="51"/>
      <c r="H462" s="51"/>
      <c r="I462" s="249" t="s">
        <v>235</v>
      </c>
      <c r="J462" s="249" t="s">
        <v>308</v>
      </c>
      <c r="K462" s="250">
        <f>K465</f>
        <v>734945</v>
      </c>
      <c r="L462" s="251">
        <f>L463</f>
        <v>3000000</v>
      </c>
      <c r="M462" s="251">
        <f>M463</f>
        <v>0</v>
      </c>
      <c r="N462" s="251">
        <f>N463</f>
        <v>0</v>
      </c>
      <c r="O462" s="60"/>
      <c r="P462" s="129"/>
      <c r="Q462" s="129"/>
    </row>
    <row r="463" spans="1:19" s="2" customFormat="1" ht="15.75">
      <c r="A463" s="80"/>
      <c r="B463" s="80"/>
      <c r="C463" s="80"/>
      <c r="D463" s="80"/>
      <c r="E463" s="80"/>
      <c r="F463" s="80"/>
      <c r="G463" s="80"/>
      <c r="H463" s="80"/>
      <c r="I463" s="260" t="s">
        <v>128</v>
      </c>
      <c r="J463" s="261"/>
      <c r="K463" s="262"/>
      <c r="L463" s="263">
        <f>L464+L468</f>
        <v>3000000</v>
      </c>
      <c r="M463" s="263">
        <f t="shared" ref="M463:N463" si="59">M464+M468</f>
        <v>0</v>
      </c>
      <c r="N463" s="263">
        <f t="shared" si="59"/>
        <v>0</v>
      </c>
      <c r="O463" s="64"/>
      <c r="P463" s="129"/>
      <c r="Q463" s="129"/>
    </row>
    <row r="464" spans="1:19" s="94" customFormat="1" ht="15.75">
      <c r="A464" s="89"/>
      <c r="B464" s="89"/>
      <c r="C464" s="89"/>
      <c r="D464" s="89"/>
      <c r="E464" s="89"/>
      <c r="F464" s="89"/>
      <c r="G464" s="89"/>
      <c r="H464" s="89"/>
      <c r="I464" s="219"/>
      <c r="J464" s="220" t="s">
        <v>292</v>
      </c>
      <c r="K464" s="221"/>
      <c r="L464" s="257">
        <f>L465</f>
        <v>2000000</v>
      </c>
      <c r="M464" s="257">
        <f>M465</f>
        <v>0</v>
      </c>
      <c r="N464" s="257">
        <f>N465</f>
        <v>0</v>
      </c>
      <c r="O464" s="93"/>
      <c r="P464" s="129"/>
      <c r="Q464" s="129"/>
      <c r="R464" s="2"/>
      <c r="S464" s="2"/>
    </row>
    <row r="465" spans="1:19" s="2" customFormat="1" ht="15.75">
      <c r="A465" s="70"/>
      <c r="B465" s="70"/>
      <c r="C465" s="70"/>
      <c r="D465" s="70"/>
      <c r="E465" s="70"/>
      <c r="F465" s="70"/>
      <c r="G465" s="70"/>
      <c r="H465" s="70"/>
      <c r="I465" s="69">
        <v>4</v>
      </c>
      <c r="J465" s="70" t="s">
        <v>17</v>
      </c>
      <c r="K465" s="71">
        <f>K466</f>
        <v>734945</v>
      </c>
      <c r="L465" s="114">
        <f>L466</f>
        <v>2000000</v>
      </c>
      <c r="M465" s="114">
        <v>0</v>
      </c>
      <c r="N465" s="114">
        <f>N466</f>
        <v>0</v>
      </c>
      <c r="O465" s="72"/>
      <c r="P465" s="72"/>
      <c r="Q465" s="72"/>
    </row>
    <row r="466" spans="1:19" s="2" customFormat="1" ht="18.75" customHeight="1">
      <c r="A466" s="70"/>
      <c r="B466" s="70"/>
      <c r="C466" s="70"/>
      <c r="D466" s="70"/>
      <c r="E466" s="70"/>
      <c r="F466" s="70"/>
      <c r="G466" s="70"/>
      <c r="H466" s="70"/>
      <c r="I466" s="69">
        <v>42</v>
      </c>
      <c r="J466" s="70" t="s">
        <v>76</v>
      </c>
      <c r="K466" s="71">
        <f>K467</f>
        <v>734945</v>
      </c>
      <c r="L466" s="114">
        <f>L467</f>
        <v>2000000</v>
      </c>
      <c r="M466" s="114">
        <v>0</v>
      </c>
      <c r="N466" s="114">
        <v>0</v>
      </c>
      <c r="O466" s="72"/>
      <c r="P466" s="72"/>
      <c r="Q466" s="72"/>
    </row>
    <row r="467" spans="1:19" s="2" customFormat="1" ht="15.75">
      <c r="A467" s="70"/>
      <c r="B467" s="70">
        <v>1</v>
      </c>
      <c r="C467" s="70">
        <v>2</v>
      </c>
      <c r="D467" s="70">
        <v>3</v>
      </c>
      <c r="E467" s="70">
        <v>4</v>
      </c>
      <c r="F467" s="70"/>
      <c r="G467" s="70"/>
      <c r="H467" s="70"/>
      <c r="I467" s="73">
        <v>421</v>
      </c>
      <c r="J467" s="74" t="s">
        <v>78</v>
      </c>
      <c r="K467" s="75">
        <v>734945</v>
      </c>
      <c r="L467" s="115">
        <v>2000000</v>
      </c>
      <c r="M467" s="115"/>
      <c r="N467" s="115"/>
      <c r="O467" s="76"/>
      <c r="P467" s="76"/>
      <c r="Q467" s="76"/>
    </row>
    <row r="468" spans="1:19" s="2" customFormat="1" ht="31.5">
      <c r="A468" s="70"/>
      <c r="B468" s="70"/>
      <c r="C468" s="70"/>
      <c r="D468" s="70"/>
      <c r="E468" s="70"/>
      <c r="F468" s="70"/>
      <c r="G468" s="70"/>
      <c r="H468" s="70"/>
      <c r="I468" s="132"/>
      <c r="J468" s="134" t="s">
        <v>214</v>
      </c>
      <c r="K468" s="133"/>
      <c r="L468" s="160">
        <f t="shared" ref="L468:N469" si="60">L469</f>
        <v>1000000</v>
      </c>
      <c r="M468" s="160">
        <f t="shared" si="60"/>
        <v>0</v>
      </c>
      <c r="N468" s="160">
        <f t="shared" si="60"/>
        <v>0</v>
      </c>
      <c r="O468" s="76"/>
      <c r="P468" s="76"/>
      <c r="Q468" s="76"/>
    </row>
    <row r="469" spans="1:19" s="2" customFormat="1" ht="15.75">
      <c r="A469" s="70"/>
      <c r="B469" s="70"/>
      <c r="C469" s="70"/>
      <c r="D469" s="70"/>
      <c r="E469" s="70"/>
      <c r="F469" s="70"/>
      <c r="G469" s="70"/>
      <c r="H469" s="70"/>
      <c r="I469" s="69">
        <v>4</v>
      </c>
      <c r="J469" s="70" t="s">
        <v>17</v>
      </c>
      <c r="K469" s="71">
        <f>K470</f>
        <v>734945</v>
      </c>
      <c r="L469" s="114">
        <f t="shared" si="60"/>
        <v>1000000</v>
      </c>
      <c r="M469" s="114">
        <f t="shared" si="60"/>
        <v>0</v>
      </c>
      <c r="N469" s="114">
        <f t="shared" si="60"/>
        <v>0</v>
      </c>
      <c r="O469" s="72"/>
      <c r="P469" s="72"/>
      <c r="Q469" s="72"/>
    </row>
    <row r="470" spans="1:19" s="2" customFormat="1" ht="17.25" customHeight="1">
      <c r="A470" s="70"/>
      <c r="B470" s="70"/>
      <c r="C470" s="70"/>
      <c r="D470" s="70"/>
      <c r="E470" s="70"/>
      <c r="F470" s="70"/>
      <c r="G470" s="70"/>
      <c r="H470" s="70"/>
      <c r="I470" s="69">
        <v>42</v>
      </c>
      <c r="J470" s="70" t="s">
        <v>76</v>
      </c>
      <c r="K470" s="71">
        <f>K471</f>
        <v>734945</v>
      </c>
      <c r="L470" s="114">
        <f>L471</f>
        <v>1000000</v>
      </c>
      <c r="M470" s="114">
        <v>0</v>
      </c>
      <c r="N470" s="114">
        <v>0</v>
      </c>
      <c r="O470" s="72"/>
      <c r="P470" s="72"/>
      <c r="Q470" s="72"/>
    </row>
    <row r="471" spans="1:19" s="2" customFormat="1" ht="15.75">
      <c r="A471" s="70"/>
      <c r="B471" s="70">
        <v>1</v>
      </c>
      <c r="C471" s="70">
        <v>2</v>
      </c>
      <c r="D471" s="70">
        <v>3</v>
      </c>
      <c r="E471" s="70">
        <v>4</v>
      </c>
      <c r="F471" s="70"/>
      <c r="G471" s="70"/>
      <c r="H471" s="70"/>
      <c r="I471" s="73">
        <v>421</v>
      </c>
      <c r="J471" s="74" t="s">
        <v>78</v>
      </c>
      <c r="K471" s="75">
        <v>734945</v>
      </c>
      <c r="L471" s="115">
        <v>1000000</v>
      </c>
      <c r="M471" s="115"/>
      <c r="N471" s="115"/>
      <c r="O471" s="76"/>
      <c r="P471" s="76"/>
      <c r="Q471" s="76"/>
    </row>
    <row r="472" spans="1:19" s="2" customFormat="1" ht="31.5">
      <c r="A472" s="51"/>
      <c r="B472" s="51"/>
      <c r="C472" s="51"/>
      <c r="D472" s="51"/>
      <c r="E472" s="51"/>
      <c r="F472" s="51"/>
      <c r="G472" s="51"/>
      <c r="H472" s="51"/>
      <c r="I472" s="249" t="s">
        <v>253</v>
      </c>
      <c r="J472" s="249" t="s">
        <v>324</v>
      </c>
      <c r="K472" s="250">
        <f>K475</f>
        <v>734945</v>
      </c>
      <c r="L472" s="251">
        <f>L473</f>
        <v>900000</v>
      </c>
      <c r="M472" s="251">
        <f>M473</f>
        <v>1100000</v>
      </c>
      <c r="N472" s="251">
        <f>N473</f>
        <v>1000000</v>
      </c>
      <c r="O472" s="60"/>
      <c r="P472" s="129"/>
      <c r="Q472" s="129"/>
    </row>
    <row r="473" spans="1:19" s="2" customFormat="1" ht="15.75">
      <c r="A473" s="80"/>
      <c r="B473" s="80"/>
      <c r="C473" s="80"/>
      <c r="D473" s="80"/>
      <c r="E473" s="80"/>
      <c r="F473" s="80"/>
      <c r="G473" s="80"/>
      <c r="H473" s="80"/>
      <c r="I473" s="260" t="s">
        <v>128</v>
      </c>
      <c r="J473" s="261"/>
      <c r="K473" s="262"/>
      <c r="L473" s="263">
        <f>L474+L478</f>
        <v>900000</v>
      </c>
      <c r="M473" s="263">
        <f t="shared" ref="M473:N473" si="61">M474+M478</f>
        <v>1100000</v>
      </c>
      <c r="N473" s="263">
        <f t="shared" si="61"/>
        <v>1000000</v>
      </c>
      <c r="O473" s="64"/>
      <c r="P473" s="129"/>
      <c r="Q473" s="129"/>
    </row>
    <row r="474" spans="1:19" s="94" customFormat="1" ht="15.75">
      <c r="A474" s="89"/>
      <c r="B474" s="89"/>
      <c r="C474" s="89"/>
      <c r="D474" s="89"/>
      <c r="E474" s="89"/>
      <c r="F474" s="89"/>
      <c r="G474" s="89"/>
      <c r="H474" s="89"/>
      <c r="I474" s="219"/>
      <c r="J474" s="220" t="s">
        <v>292</v>
      </c>
      <c r="K474" s="221"/>
      <c r="L474" s="257">
        <f>L475</f>
        <v>0</v>
      </c>
      <c r="M474" s="257">
        <f>M475</f>
        <v>0</v>
      </c>
      <c r="N474" s="257">
        <f>N475</f>
        <v>0</v>
      </c>
      <c r="O474" s="93"/>
      <c r="P474" s="129"/>
      <c r="Q474" s="129"/>
      <c r="R474" s="2"/>
      <c r="S474" s="2"/>
    </row>
    <row r="475" spans="1:19" s="2" customFormat="1" ht="15.75">
      <c r="A475" s="70"/>
      <c r="B475" s="70"/>
      <c r="C475" s="70"/>
      <c r="D475" s="70"/>
      <c r="E475" s="70"/>
      <c r="F475" s="70"/>
      <c r="G475" s="70"/>
      <c r="H475" s="70"/>
      <c r="I475" s="69">
        <v>4</v>
      </c>
      <c r="J475" s="70" t="s">
        <v>17</v>
      </c>
      <c r="K475" s="71">
        <f>K476</f>
        <v>734945</v>
      </c>
      <c r="L475" s="114">
        <f>L476</f>
        <v>0</v>
      </c>
      <c r="M475" s="114">
        <v>0</v>
      </c>
      <c r="N475" s="114">
        <f>N476</f>
        <v>0</v>
      </c>
      <c r="O475" s="72"/>
      <c r="P475" s="72"/>
      <c r="Q475" s="72"/>
    </row>
    <row r="476" spans="1:19" s="2" customFormat="1" ht="18.75" customHeight="1">
      <c r="A476" s="70"/>
      <c r="B476" s="70"/>
      <c r="C476" s="70"/>
      <c r="D476" s="70"/>
      <c r="E476" s="70"/>
      <c r="F476" s="70"/>
      <c r="G476" s="70"/>
      <c r="H476" s="70"/>
      <c r="I476" s="69">
        <v>42</v>
      </c>
      <c r="J476" s="70" t="s">
        <v>76</v>
      </c>
      <c r="K476" s="71">
        <f>K477</f>
        <v>734945</v>
      </c>
      <c r="L476" s="114">
        <f>L477</f>
        <v>0</v>
      </c>
      <c r="M476" s="114">
        <v>0</v>
      </c>
      <c r="N476" s="114">
        <v>0</v>
      </c>
      <c r="O476" s="72"/>
      <c r="P476" s="72"/>
      <c r="Q476" s="72"/>
    </row>
    <row r="477" spans="1:19" s="2" customFormat="1" ht="15.75">
      <c r="A477" s="70"/>
      <c r="B477" s="70">
        <v>1</v>
      </c>
      <c r="C477" s="70">
        <v>2</v>
      </c>
      <c r="D477" s="70">
        <v>3</v>
      </c>
      <c r="E477" s="70">
        <v>4</v>
      </c>
      <c r="F477" s="70"/>
      <c r="G477" s="70"/>
      <c r="H477" s="70"/>
      <c r="I477" s="73">
        <v>421</v>
      </c>
      <c r="J477" s="230" t="s">
        <v>78</v>
      </c>
      <c r="K477" s="75">
        <v>734945</v>
      </c>
      <c r="L477" s="115">
        <v>0</v>
      </c>
      <c r="M477" s="115"/>
      <c r="N477" s="115"/>
      <c r="O477" s="76"/>
      <c r="P477" s="76"/>
      <c r="Q477" s="76"/>
    </row>
    <row r="478" spans="1:19" s="2" customFormat="1" ht="15.75">
      <c r="A478" s="70"/>
      <c r="B478" s="70"/>
      <c r="C478" s="70"/>
      <c r="D478" s="70"/>
      <c r="E478" s="70"/>
      <c r="F478" s="70"/>
      <c r="G478" s="70"/>
      <c r="H478" s="70"/>
      <c r="I478" s="132"/>
      <c r="J478" s="134" t="s">
        <v>198</v>
      </c>
      <c r="K478" s="133"/>
      <c r="L478" s="160">
        <f t="shared" ref="L478:N479" si="62">L479</f>
        <v>900000</v>
      </c>
      <c r="M478" s="160">
        <f t="shared" si="62"/>
        <v>1100000</v>
      </c>
      <c r="N478" s="160">
        <f t="shared" si="62"/>
        <v>1000000</v>
      </c>
      <c r="O478" s="76"/>
      <c r="P478" s="76"/>
      <c r="Q478" s="76"/>
    </row>
    <row r="479" spans="1:19" s="2" customFormat="1" ht="15.75">
      <c r="A479" s="70"/>
      <c r="B479" s="70"/>
      <c r="C479" s="70"/>
      <c r="D479" s="70"/>
      <c r="E479" s="70"/>
      <c r="F479" s="70"/>
      <c r="G479" s="70"/>
      <c r="H479" s="70"/>
      <c r="I479" s="69">
        <v>4</v>
      </c>
      <c r="J479" s="70" t="s">
        <v>17</v>
      </c>
      <c r="K479" s="71">
        <f>K480</f>
        <v>734945</v>
      </c>
      <c r="L479" s="114">
        <f t="shared" si="62"/>
        <v>900000</v>
      </c>
      <c r="M479" s="114">
        <f t="shared" si="62"/>
        <v>1100000</v>
      </c>
      <c r="N479" s="114">
        <f t="shared" si="62"/>
        <v>1000000</v>
      </c>
      <c r="O479" s="72"/>
      <c r="P479" s="72"/>
      <c r="Q479" s="72"/>
    </row>
    <row r="480" spans="1:19" s="2" customFormat="1" ht="17.25" customHeight="1">
      <c r="A480" s="70"/>
      <c r="B480" s="70"/>
      <c r="C480" s="70"/>
      <c r="D480" s="70"/>
      <c r="E480" s="70"/>
      <c r="F480" s="70"/>
      <c r="G480" s="70"/>
      <c r="H480" s="70"/>
      <c r="I480" s="69">
        <v>42</v>
      </c>
      <c r="J480" s="70" t="s">
        <v>76</v>
      </c>
      <c r="K480" s="71">
        <f>K481</f>
        <v>734945</v>
      </c>
      <c r="L480" s="114">
        <f>L481</f>
        <v>900000</v>
      </c>
      <c r="M480" s="114">
        <v>1100000</v>
      </c>
      <c r="N480" s="114">
        <v>1000000</v>
      </c>
      <c r="O480" s="72"/>
      <c r="P480" s="72"/>
      <c r="Q480" s="72"/>
    </row>
    <row r="481" spans="1:17" s="2" customFormat="1" ht="15.75">
      <c r="A481" s="70"/>
      <c r="B481" s="70">
        <v>1</v>
      </c>
      <c r="C481" s="70">
        <v>2</v>
      </c>
      <c r="D481" s="70">
        <v>3</v>
      </c>
      <c r="E481" s="70">
        <v>4</v>
      </c>
      <c r="F481" s="70"/>
      <c r="G481" s="70"/>
      <c r="H481" s="70"/>
      <c r="I481" s="73">
        <v>421</v>
      </c>
      <c r="J481" s="230" t="s">
        <v>78</v>
      </c>
      <c r="K481" s="75">
        <v>734945</v>
      </c>
      <c r="L481" s="115">
        <v>900000</v>
      </c>
      <c r="M481" s="115"/>
      <c r="N481" s="115"/>
      <c r="O481" s="76"/>
      <c r="P481" s="76"/>
      <c r="Q481" s="76"/>
    </row>
    <row r="482" spans="1:17" s="2" customFormat="1" ht="15.75">
      <c r="A482" s="51"/>
      <c r="B482" s="51"/>
      <c r="C482" s="51"/>
      <c r="D482" s="51"/>
      <c r="E482" s="51"/>
      <c r="F482" s="51"/>
      <c r="G482" s="51"/>
      <c r="H482" s="51"/>
      <c r="I482" s="59" t="s">
        <v>274</v>
      </c>
      <c r="J482" s="59" t="s">
        <v>273</v>
      </c>
      <c r="K482" s="48" t="e">
        <f>#REF!</f>
        <v>#REF!</v>
      </c>
      <c r="L482" s="111">
        <f>L485</f>
        <v>100000</v>
      </c>
      <c r="M482" s="111">
        <f t="shared" ref="M482:N482" si="63">M485</f>
        <v>0</v>
      </c>
      <c r="N482" s="111">
        <f t="shared" si="63"/>
        <v>0</v>
      </c>
      <c r="O482" s="60"/>
      <c r="P482" s="129"/>
      <c r="Q482" s="129"/>
    </row>
    <row r="483" spans="1:17" s="2" customFormat="1" ht="15.75">
      <c r="A483" s="80"/>
      <c r="B483" s="80"/>
      <c r="C483" s="80"/>
      <c r="D483" s="80"/>
      <c r="E483" s="80"/>
      <c r="F483" s="80"/>
      <c r="G483" s="80"/>
      <c r="H483" s="80"/>
      <c r="I483" s="260" t="s">
        <v>128</v>
      </c>
      <c r="J483" s="261"/>
      <c r="K483" s="262"/>
      <c r="L483" s="263">
        <f>L484</f>
        <v>100000</v>
      </c>
      <c r="M483" s="263">
        <f t="shared" ref="M483:N483" si="64">M484</f>
        <v>0</v>
      </c>
      <c r="N483" s="263">
        <f t="shared" si="64"/>
        <v>0</v>
      </c>
      <c r="O483" s="64"/>
      <c r="P483" s="129"/>
      <c r="Q483" s="129"/>
    </row>
    <row r="484" spans="1:17" s="2" customFormat="1" ht="15.75">
      <c r="A484" s="70"/>
      <c r="B484" s="70"/>
      <c r="C484" s="70"/>
      <c r="D484" s="70"/>
      <c r="E484" s="70"/>
      <c r="F484" s="70"/>
      <c r="G484" s="70"/>
      <c r="H484" s="70"/>
      <c r="I484" s="132"/>
      <c r="J484" s="134" t="s">
        <v>198</v>
      </c>
      <c r="K484" s="133"/>
      <c r="L484" s="160">
        <f t="shared" ref="L484:N485" si="65">L485</f>
        <v>100000</v>
      </c>
      <c r="M484" s="160">
        <f>M485</f>
        <v>0</v>
      </c>
      <c r="N484" s="160">
        <f>N485</f>
        <v>0</v>
      </c>
      <c r="O484" s="76"/>
      <c r="P484" s="76"/>
      <c r="Q484" s="76"/>
    </row>
    <row r="485" spans="1:17" s="2" customFormat="1" ht="15.75">
      <c r="A485" s="70"/>
      <c r="B485" s="70"/>
      <c r="C485" s="70"/>
      <c r="D485" s="70"/>
      <c r="E485" s="70"/>
      <c r="F485" s="70"/>
      <c r="G485" s="70"/>
      <c r="H485" s="70"/>
      <c r="I485" s="69">
        <v>4</v>
      </c>
      <c r="J485" s="70" t="s">
        <v>17</v>
      </c>
      <c r="K485" s="71">
        <f>K486</f>
        <v>734945</v>
      </c>
      <c r="L485" s="114">
        <f t="shared" si="65"/>
        <v>100000</v>
      </c>
      <c r="M485" s="114">
        <f t="shared" si="65"/>
        <v>0</v>
      </c>
      <c r="N485" s="114">
        <f t="shared" si="65"/>
        <v>0</v>
      </c>
      <c r="O485" s="72"/>
      <c r="P485" s="72"/>
      <c r="Q485" s="72"/>
    </row>
    <row r="486" spans="1:17" s="2" customFormat="1" ht="17.25" customHeight="1">
      <c r="A486" s="70"/>
      <c r="B486" s="70"/>
      <c r="C486" s="70"/>
      <c r="D486" s="70"/>
      <c r="E486" s="70"/>
      <c r="F486" s="70"/>
      <c r="G486" s="70"/>
      <c r="H486" s="70"/>
      <c r="I486" s="69">
        <v>42</v>
      </c>
      <c r="J486" s="70" t="s">
        <v>76</v>
      </c>
      <c r="K486" s="71">
        <f>K487</f>
        <v>734945</v>
      </c>
      <c r="L486" s="114">
        <f>L487</f>
        <v>100000</v>
      </c>
      <c r="M486" s="114">
        <v>0</v>
      </c>
      <c r="N486" s="114">
        <v>0</v>
      </c>
      <c r="O486" s="72"/>
      <c r="P486" s="72"/>
      <c r="Q486" s="72"/>
    </row>
    <row r="487" spans="1:17" s="2" customFormat="1" ht="15.75">
      <c r="A487" s="70"/>
      <c r="B487" s="70">
        <v>1</v>
      </c>
      <c r="C487" s="70">
        <v>2</v>
      </c>
      <c r="D487" s="70">
        <v>3</v>
      </c>
      <c r="E487" s="70">
        <v>4</v>
      </c>
      <c r="F487" s="70"/>
      <c r="G487" s="70"/>
      <c r="H487" s="70"/>
      <c r="I487" s="73">
        <v>421</v>
      </c>
      <c r="J487" s="74" t="s">
        <v>78</v>
      </c>
      <c r="K487" s="75">
        <v>734945</v>
      </c>
      <c r="L487" s="115">
        <v>100000</v>
      </c>
      <c r="M487" s="115"/>
      <c r="N487" s="115"/>
      <c r="O487" s="76"/>
      <c r="P487" s="76"/>
      <c r="Q487" s="76"/>
    </row>
    <row r="488" spans="1:17" s="2" customFormat="1" ht="15.75">
      <c r="A488" s="51"/>
      <c r="B488" s="51"/>
      <c r="C488" s="51"/>
      <c r="D488" s="51"/>
      <c r="E488" s="51"/>
      <c r="F488" s="51"/>
      <c r="G488" s="51"/>
      <c r="H488" s="51"/>
      <c r="I488" s="59" t="s">
        <v>301</v>
      </c>
      <c r="J488" s="59" t="s">
        <v>325</v>
      </c>
      <c r="K488" s="48">
        <f>K493</f>
        <v>734945</v>
      </c>
      <c r="L488" s="111">
        <f>L489</f>
        <v>80000</v>
      </c>
      <c r="M488" s="111">
        <f t="shared" ref="M488:N488" si="66">M489</f>
        <v>0</v>
      </c>
      <c r="N488" s="111">
        <f t="shared" si="66"/>
        <v>0</v>
      </c>
      <c r="O488" s="60">
        <f>L488/K488*100</f>
        <v>10.885168277898346</v>
      </c>
      <c r="P488" s="129"/>
      <c r="Q488" s="129"/>
    </row>
    <row r="489" spans="1:17" s="2" customFormat="1" ht="15.75">
      <c r="A489" s="80"/>
      <c r="B489" s="80"/>
      <c r="C489" s="80"/>
      <c r="D489" s="80"/>
      <c r="E489" s="80"/>
      <c r="F489" s="80"/>
      <c r="G489" s="80"/>
      <c r="H489" s="80"/>
      <c r="I489" s="260" t="s">
        <v>178</v>
      </c>
      <c r="J489" s="261"/>
      <c r="K489" s="262"/>
      <c r="L489" s="263">
        <f>L490</f>
        <v>80000</v>
      </c>
      <c r="M489" s="263">
        <f t="shared" ref="M489:N489" si="67">M490</f>
        <v>0</v>
      </c>
      <c r="N489" s="263">
        <f t="shared" si="67"/>
        <v>0</v>
      </c>
      <c r="O489" s="64"/>
      <c r="P489" s="129"/>
      <c r="Q489" s="129"/>
    </row>
    <row r="490" spans="1:17" s="2" customFormat="1" ht="15.75">
      <c r="A490" s="80"/>
      <c r="B490" s="80"/>
      <c r="C490" s="80"/>
      <c r="D490" s="80"/>
      <c r="E490" s="80"/>
      <c r="F490" s="80"/>
      <c r="G490" s="80"/>
      <c r="H490" s="80"/>
      <c r="I490" s="90"/>
      <c r="J490" s="124" t="s">
        <v>198</v>
      </c>
      <c r="K490" s="92"/>
      <c r="L490" s="121">
        <f t="shared" ref="L490:N491" si="68">L491</f>
        <v>80000</v>
      </c>
      <c r="M490" s="121">
        <f t="shared" si="68"/>
        <v>0</v>
      </c>
      <c r="N490" s="121">
        <f t="shared" si="68"/>
        <v>0</v>
      </c>
      <c r="O490" s="64"/>
      <c r="P490" s="129"/>
      <c r="Q490" s="129"/>
    </row>
    <row r="491" spans="1:17" s="2" customFormat="1" ht="15.75">
      <c r="A491" s="70"/>
      <c r="B491" s="70"/>
      <c r="C491" s="70"/>
      <c r="D491" s="70"/>
      <c r="E491" s="70"/>
      <c r="F491" s="70"/>
      <c r="G491" s="70"/>
      <c r="H491" s="70"/>
      <c r="I491" s="69">
        <v>4</v>
      </c>
      <c r="J491" s="70" t="s">
        <v>17</v>
      </c>
      <c r="K491" s="71">
        <f>K492</f>
        <v>734945</v>
      </c>
      <c r="L491" s="114">
        <f t="shared" si="68"/>
        <v>80000</v>
      </c>
      <c r="M491" s="114">
        <f t="shared" si="68"/>
        <v>0</v>
      </c>
      <c r="N491" s="114">
        <f t="shared" si="68"/>
        <v>0</v>
      </c>
      <c r="O491" s="72"/>
      <c r="P491" s="72"/>
      <c r="Q491" s="72"/>
    </row>
    <row r="492" spans="1:17" s="2" customFormat="1" ht="18.75" customHeight="1">
      <c r="A492" s="70"/>
      <c r="B492" s="70"/>
      <c r="C492" s="70"/>
      <c r="D492" s="70"/>
      <c r="E492" s="70"/>
      <c r="F492" s="70"/>
      <c r="G492" s="70"/>
      <c r="H492" s="70"/>
      <c r="I492" s="69">
        <v>42</v>
      </c>
      <c r="J492" s="70" t="s">
        <v>76</v>
      </c>
      <c r="K492" s="71">
        <f>K493</f>
        <v>734945</v>
      </c>
      <c r="L492" s="114">
        <f>L493</f>
        <v>80000</v>
      </c>
      <c r="M492" s="114">
        <v>0</v>
      </c>
      <c r="N492" s="114">
        <v>0</v>
      </c>
      <c r="O492" s="72"/>
      <c r="P492" s="72"/>
      <c r="Q492" s="72"/>
    </row>
    <row r="493" spans="1:17" s="2" customFormat="1" ht="15.75">
      <c r="A493" s="70"/>
      <c r="B493" s="70">
        <v>1</v>
      </c>
      <c r="C493" s="70">
        <v>2</v>
      </c>
      <c r="D493" s="70">
        <v>3</v>
      </c>
      <c r="E493" s="70">
        <v>4</v>
      </c>
      <c r="F493" s="70"/>
      <c r="G493" s="70"/>
      <c r="H493" s="70"/>
      <c r="I493" s="73">
        <v>421</v>
      </c>
      <c r="J493" s="74" t="s">
        <v>78</v>
      </c>
      <c r="K493" s="75">
        <v>734945</v>
      </c>
      <c r="L493" s="222">
        <v>80000</v>
      </c>
      <c r="M493" s="222"/>
      <c r="N493" s="222"/>
      <c r="O493" s="76"/>
      <c r="P493" s="76"/>
      <c r="Q493" s="76"/>
    </row>
    <row r="494" spans="1:17" s="2" customFormat="1" ht="15.75">
      <c r="A494" s="51"/>
      <c r="B494" s="51"/>
      <c r="C494" s="51"/>
      <c r="D494" s="51"/>
      <c r="E494" s="51"/>
      <c r="F494" s="51"/>
      <c r="G494" s="51"/>
      <c r="H494" s="51"/>
      <c r="I494" s="59" t="s">
        <v>302</v>
      </c>
      <c r="J494" s="59" t="s">
        <v>275</v>
      </c>
      <c r="K494" s="48">
        <f>K499</f>
        <v>734945</v>
      </c>
      <c r="L494" s="111">
        <f>L495</f>
        <v>216000</v>
      </c>
      <c r="M494" s="111">
        <f>M498+M547</f>
        <v>0</v>
      </c>
      <c r="N494" s="111">
        <f>N498+N547</f>
        <v>0</v>
      </c>
      <c r="O494" s="60">
        <f>L494/K494*100</f>
        <v>29.389954350325535</v>
      </c>
      <c r="P494" s="129"/>
      <c r="Q494" s="129"/>
    </row>
    <row r="495" spans="1:17" s="2" customFormat="1" ht="15.75">
      <c r="A495" s="80"/>
      <c r="B495" s="80"/>
      <c r="C495" s="80"/>
      <c r="D495" s="80"/>
      <c r="E495" s="80"/>
      <c r="F495" s="80"/>
      <c r="G495" s="80"/>
      <c r="H495" s="80"/>
      <c r="I495" s="260" t="s">
        <v>276</v>
      </c>
      <c r="J495" s="261"/>
      <c r="K495" s="262"/>
      <c r="L495" s="263">
        <f>L496+L500</f>
        <v>216000</v>
      </c>
      <c r="M495" s="262">
        <f>M496+M500</f>
        <v>0</v>
      </c>
      <c r="N495" s="262">
        <f>N496+N500</f>
        <v>0</v>
      </c>
      <c r="O495" s="64"/>
      <c r="P495" s="129"/>
      <c r="Q495" s="129"/>
    </row>
    <row r="496" spans="1:17" s="2" customFormat="1" ht="15.75">
      <c r="A496" s="80"/>
      <c r="B496" s="80"/>
      <c r="C496" s="80"/>
      <c r="D496" s="80"/>
      <c r="E496" s="80"/>
      <c r="F496" s="80"/>
      <c r="G496" s="80"/>
      <c r="H496" s="80"/>
      <c r="I496" s="90"/>
      <c r="J496" s="124" t="s">
        <v>198</v>
      </c>
      <c r="K496" s="92"/>
      <c r="L496" s="121">
        <f t="shared" ref="L496:N497" si="69">L497</f>
        <v>30000</v>
      </c>
      <c r="M496" s="121">
        <f>M497</f>
        <v>0</v>
      </c>
      <c r="N496" s="121">
        <f t="shared" si="69"/>
        <v>0</v>
      </c>
      <c r="O496" s="64"/>
      <c r="P496" s="129"/>
      <c r="Q496" s="129"/>
    </row>
    <row r="497" spans="1:17" s="2" customFormat="1" ht="15.75">
      <c r="A497" s="70"/>
      <c r="B497" s="70"/>
      <c r="C497" s="70"/>
      <c r="D497" s="70"/>
      <c r="E497" s="70"/>
      <c r="F497" s="70"/>
      <c r="G497" s="70"/>
      <c r="H497" s="70"/>
      <c r="I497" s="69">
        <v>4</v>
      </c>
      <c r="J497" s="70" t="s">
        <v>17</v>
      </c>
      <c r="K497" s="71">
        <f>K498</f>
        <v>734945</v>
      </c>
      <c r="L497" s="114">
        <f t="shared" si="69"/>
        <v>30000</v>
      </c>
      <c r="M497" s="114">
        <f>M498</f>
        <v>0</v>
      </c>
      <c r="N497" s="114">
        <f t="shared" si="69"/>
        <v>0</v>
      </c>
      <c r="O497" s="72"/>
      <c r="P497" s="72"/>
      <c r="Q497" s="72"/>
    </row>
    <row r="498" spans="1:17" s="2" customFormat="1" ht="18.75" customHeight="1">
      <c r="A498" s="70"/>
      <c r="B498" s="70"/>
      <c r="C498" s="70"/>
      <c r="D498" s="70"/>
      <c r="E498" s="70"/>
      <c r="F498" s="70"/>
      <c r="G498" s="70"/>
      <c r="H498" s="70"/>
      <c r="I498" s="69">
        <v>42</v>
      </c>
      <c r="J498" s="70" t="s">
        <v>76</v>
      </c>
      <c r="K498" s="71">
        <f>K499</f>
        <v>734945</v>
      </c>
      <c r="L498" s="114">
        <f>L499</f>
        <v>30000</v>
      </c>
      <c r="M498" s="114">
        <v>0</v>
      </c>
      <c r="N498" s="114">
        <v>0</v>
      </c>
      <c r="O498" s="72"/>
      <c r="P498" s="72"/>
      <c r="Q498" s="72"/>
    </row>
    <row r="499" spans="1:17" s="2" customFormat="1" ht="15.75">
      <c r="A499" s="70"/>
      <c r="B499" s="70">
        <v>1</v>
      </c>
      <c r="C499" s="70">
        <v>2</v>
      </c>
      <c r="D499" s="70">
        <v>3</v>
      </c>
      <c r="E499" s="70">
        <v>4</v>
      </c>
      <c r="F499" s="70"/>
      <c r="G499" s="70"/>
      <c r="H499" s="70"/>
      <c r="I499" s="73">
        <v>422</v>
      </c>
      <c r="J499" s="189" t="s">
        <v>278</v>
      </c>
      <c r="K499" s="75">
        <v>734945</v>
      </c>
      <c r="L499" s="115">
        <v>30000</v>
      </c>
      <c r="M499" s="115"/>
      <c r="N499" s="115"/>
      <c r="O499" s="76"/>
      <c r="P499" s="76"/>
      <c r="Q499" s="76"/>
    </row>
    <row r="500" spans="1:17" s="2" customFormat="1" ht="15.75">
      <c r="A500" s="80"/>
      <c r="B500" s="80"/>
      <c r="C500" s="80"/>
      <c r="D500" s="80"/>
      <c r="E500" s="80"/>
      <c r="F500" s="80"/>
      <c r="G500" s="80"/>
      <c r="H500" s="80"/>
      <c r="I500" s="90"/>
      <c r="J500" s="124" t="s">
        <v>190</v>
      </c>
      <c r="K500" s="92"/>
      <c r="L500" s="121">
        <f t="shared" ref="L500:N501" si="70">L501</f>
        <v>186000</v>
      </c>
      <c r="M500" s="121">
        <f t="shared" si="70"/>
        <v>0</v>
      </c>
      <c r="N500" s="121">
        <f t="shared" si="70"/>
        <v>0</v>
      </c>
      <c r="O500" s="64"/>
      <c r="P500" s="129"/>
      <c r="Q500" s="129"/>
    </row>
    <row r="501" spans="1:17" s="2" customFormat="1" ht="15.75">
      <c r="A501" s="70"/>
      <c r="B501" s="70"/>
      <c r="C501" s="70"/>
      <c r="D501" s="70"/>
      <c r="E501" s="70"/>
      <c r="F501" s="70"/>
      <c r="G501" s="70"/>
      <c r="H501" s="70"/>
      <c r="I501" s="69">
        <v>4</v>
      </c>
      <c r="J501" s="70" t="s">
        <v>17</v>
      </c>
      <c r="K501" s="71">
        <f>K502</f>
        <v>734945</v>
      </c>
      <c r="L501" s="114">
        <f t="shared" si="70"/>
        <v>186000</v>
      </c>
      <c r="M501" s="114">
        <f t="shared" si="70"/>
        <v>0</v>
      </c>
      <c r="N501" s="114">
        <f t="shared" si="70"/>
        <v>0</v>
      </c>
      <c r="O501" s="72"/>
      <c r="P501" s="72"/>
      <c r="Q501" s="72"/>
    </row>
    <row r="502" spans="1:17" s="2" customFormat="1" ht="18.75" customHeight="1">
      <c r="A502" s="70"/>
      <c r="B502" s="70"/>
      <c r="C502" s="70"/>
      <c r="D502" s="70"/>
      <c r="E502" s="70"/>
      <c r="F502" s="70"/>
      <c r="G502" s="70"/>
      <c r="H502" s="70"/>
      <c r="I502" s="69">
        <v>42</v>
      </c>
      <c r="J502" s="70" t="s">
        <v>76</v>
      </c>
      <c r="K502" s="71">
        <f>K503</f>
        <v>734945</v>
      </c>
      <c r="L502" s="114">
        <f>L503</f>
        <v>186000</v>
      </c>
      <c r="M502" s="114">
        <v>0</v>
      </c>
      <c r="N502" s="114">
        <v>0</v>
      </c>
      <c r="O502" s="72"/>
      <c r="P502" s="72"/>
      <c r="Q502" s="72"/>
    </row>
    <row r="503" spans="1:17" s="2" customFormat="1" ht="16.5" customHeight="1">
      <c r="A503" s="70"/>
      <c r="B503" s="70">
        <v>1</v>
      </c>
      <c r="C503" s="70">
        <v>2</v>
      </c>
      <c r="D503" s="70">
        <v>3</v>
      </c>
      <c r="E503" s="70">
        <v>4</v>
      </c>
      <c r="F503" s="70"/>
      <c r="G503" s="70"/>
      <c r="H503" s="70"/>
      <c r="I503" s="73">
        <v>422</v>
      </c>
      <c r="J503" s="190" t="s">
        <v>278</v>
      </c>
      <c r="K503" s="75">
        <v>734945</v>
      </c>
      <c r="L503" s="222">
        <v>186000</v>
      </c>
      <c r="M503" s="115"/>
      <c r="N503" s="115"/>
      <c r="O503" s="76"/>
      <c r="P503" s="76"/>
      <c r="Q503" s="76"/>
    </row>
    <row r="504" spans="1:17" s="2" customFormat="1" ht="16.5" customHeight="1">
      <c r="A504" s="70"/>
      <c r="B504" s="70"/>
      <c r="C504" s="70"/>
      <c r="D504" s="70"/>
      <c r="E504" s="70"/>
      <c r="F504" s="70"/>
      <c r="G504" s="70"/>
      <c r="H504" s="70"/>
      <c r="I504" s="73"/>
      <c r="J504" s="335"/>
      <c r="K504" s="75"/>
      <c r="L504" s="222"/>
      <c r="M504" s="115"/>
      <c r="N504" s="115"/>
      <c r="O504" s="76"/>
      <c r="P504" s="76"/>
      <c r="Q504" s="76"/>
    </row>
    <row r="505" spans="1:17" s="2" customFormat="1" ht="16.5" customHeight="1">
      <c r="A505" s="70"/>
      <c r="B505" s="70"/>
      <c r="C505" s="70"/>
      <c r="D505" s="70"/>
      <c r="E505" s="70"/>
      <c r="F505" s="70"/>
      <c r="G505" s="70"/>
      <c r="H505" s="70"/>
      <c r="I505" s="73"/>
      <c r="J505" s="335"/>
      <c r="K505" s="75"/>
      <c r="L505" s="222"/>
      <c r="M505" s="115"/>
      <c r="N505" s="115"/>
      <c r="O505" s="76"/>
      <c r="P505" s="76"/>
      <c r="Q505" s="76"/>
    </row>
    <row r="506" spans="1:17" s="2" customFormat="1" ht="16.5" customHeight="1">
      <c r="A506" s="70"/>
      <c r="B506" s="70"/>
      <c r="C506" s="70"/>
      <c r="D506" s="70"/>
      <c r="E506" s="70"/>
      <c r="F506" s="70"/>
      <c r="G506" s="70"/>
      <c r="H506" s="70"/>
      <c r="I506" s="73"/>
      <c r="J506" s="335"/>
      <c r="K506" s="75"/>
      <c r="L506" s="222"/>
      <c r="M506" s="115"/>
      <c r="N506" s="115"/>
      <c r="O506" s="76"/>
      <c r="P506" s="76"/>
      <c r="Q506" s="76"/>
    </row>
    <row r="507" spans="1:17" s="2" customFormat="1" ht="16.5" customHeight="1">
      <c r="A507" s="70"/>
      <c r="B507" s="70"/>
      <c r="C507" s="70"/>
      <c r="D507" s="70"/>
      <c r="E507" s="70"/>
      <c r="F507" s="70"/>
      <c r="G507" s="70"/>
      <c r="H507" s="70"/>
      <c r="I507" s="73"/>
      <c r="J507" s="335"/>
      <c r="K507" s="75"/>
      <c r="L507" s="222"/>
      <c r="M507" s="115"/>
      <c r="N507" s="115"/>
      <c r="O507" s="76"/>
      <c r="P507" s="76"/>
      <c r="Q507" s="76"/>
    </row>
    <row r="508" spans="1:17" s="2" customFormat="1" ht="16.5" customHeight="1">
      <c r="A508" s="70"/>
      <c r="B508" s="70"/>
      <c r="C508" s="70"/>
      <c r="D508" s="70"/>
      <c r="E508" s="70"/>
      <c r="F508" s="70"/>
      <c r="G508" s="70"/>
      <c r="H508" s="70"/>
      <c r="I508" s="73"/>
      <c r="J508" s="335"/>
      <c r="K508" s="75"/>
      <c r="L508" s="222"/>
      <c r="M508" s="115"/>
      <c r="N508" s="115"/>
      <c r="O508" s="76"/>
      <c r="P508" s="76"/>
      <c r="Q508" s="76"/>
    </row>
    <row r="509" spans="1:17" s="2" customFormat="1" ht="16.5" customHeight="1">
      <c r="A509" s="70"/>
      <c r="B509" s="70"/>
      <c r="C509" s="70"/>
      <c r="D509" s="70"/>
      <c r="E509" s="70"/>
      <c r="F509" s="70"/>
      <c r="G509" s="70"/>
      <c r="H509" s="70"/>
      <c r="I509" s="73"/>
      <c r="J509" s="335"/>
      <c r="K509" s="75"/>
      <c r="L509" s="222"/>
      <c r="M509" s="115"/>
      <c r="N509" s="115"/>
      <c r="O509" s="76"/>
      <c r="P509" s="76"/>
      <c r="Q509" s="76"/>
    </row>
    <row r="510" spans="1:17" s="2" customFormat="1" ht="16.5" customHeight="1">
      <c r="A510" s="70"/>
      <c r="B510" s="70"/>
      <c r="C510" s="70"/>
      <c r="D510" s="70"/>
      <c r="E510" s="70"/>
      <c r="F510" s="70"/>
      <c r="G510" s="70"/>
      <c r="H510" s="70"/>
      <c r="I510" s="73"/>
      <c r="J510" s="335"/>
      <c r="K510" s="75"/>
      <c r="L510" s="222"/>
      <c r="M510" s="115"/>
      <c r="N510" s="115"/>
      <c r="O510" s="76"/>
      <c r="P510" s="76"/>
      <c r="Q510" s="76"/>
    </row>
    <row r="511" spans="1:17" s="2" customFormat="1" ht="16.5" customHeight="1">
      <c r="A511" s="70"/>
      <c r="B511" s="70"/>
      <c r="C511" s="70"/>
      <c r="D511" s="70"/>
      <c r="E511" s="70"/>
      <c r="F511" s="70"/>
      <c r="G511" s="70"/>
      <c r="H511" s="70"/>
      <c r="I511" s="73"/>
      <c r="J511" s="335"/>
      <c r="K511" s="75"/>
      <c r="L511" s="222"/>
      <c r="M511" s="115"/>
      <c r="N511" s="115"/>
      <c r="O511" s="76"/>
      <c r="P511" s="76"/>
      <c r="Q511" s="76"/>
    </row>
    <row r="512" spans="1:17" s="2" customFormat="1" ht="16.5" customHeight="1">
      <c r="A512" s="70"/>
      <c r="B512" s="70"/>
      <c r="C512" s="70"/>
      <c r="D512" s="70"/>
      <c r="E512" s="70"/>
      <c r="F512" s="70"/>
      <c r="G512" s="70"/>
      <c r="H512" s="70"/>
      <c r="I512" s="73"/>
      <c r="J512" s="335"/>
      <c r="K512" s="75"/>
      <c r="L512" s="222"/>
      <c r="M512" s="115"/>
      <c r="N512" s="115"/>
      <c r="O512" s="76"/>
      <c r="P512" s="76"/>
      <c r="Q512" s="76"/>
    </row>
    <row r="513" spans="1:17" s="2" customFormat="1" ht="16.5" customHeight="1">
      <c r="A513" s="70"/>
      <c r="B513" s="70"/>
      <c r="C513" s="70"/>
      <c r="D513" s="70"/>
      <c r="E513" s="70"/>
      <c r="F513" s="70"/>
      <c r="G513" s="70"/>
      <c r="H513" s="70"/>
      <c r="I513" s="73"/>
      <c r="J513" s="335"/>
      <c r="K513" s="75"/>
      <c r="L513" s="222"/>
      <c r="M513" s="115"/>
      <c r="N513" s="115"/>
      <c r="O513" s="76"/>
      <c r="P513" s="76"/>
      <c r="Q513" s="76"/>
    </row>
    <row r="514" spans="1:17" s="2" customFormat="1" ht="16.5" customHeight="1">
      <c r="A514" s="70"/>
      <c r="B514" s="70"/>
      <c r="C514" s="70"/>
      <c r="D514" s="70"/>
      <c r="E514" s="70"/>
      <c r="F514" s="70"/>
      <c r="G514" s="70"/>
      <c r="H514" s="70"/>
      <c r="I514" s="73"/>
      <c r="J514" s="335"/>
      <c r="K514" s="75"/>
      <c r="L514" s="222"/>
      <c r="M514" s="115"/>
      <c r="N514" s="115"/>
      <c r="O514" s="76"/>
      <c r="P514" s="76"/>
      <c r="Q514" s="76"/>
    </row>
    <row r="515" spans="1:17" s="2" customFormat="1" ht="16.5" customHeight="1">
      <c r="A515" s="70"/>
      <c r="B515" s="70"/>
      <c r="C515" s="70"/>
      <c r="D515" s="70"/>
      <c r="E515" s="70"/>
      <c r="F515" s="70"/>
      <c r="G515" s="70"/>
      <c r="H515" s="70"/>
      <c r="I515" s="73"/>
      <c r="J515" s="335"/>
      <c r="K515" s="75"/>
      <c r="L515" s="222"/>
      <c r="M515" s="115"/>
      <c r="N515" s="115"/>
      <c r="O515" s="76"/>
      <c r="P515" s="76"/>
      <c r="Q515" s="76"/>
    </row>
    <row r="516" spans="1:17" s="2" customFormat="1" ht="16.5" customHeight="1">
      <c r="A516" s="70"/>
      <c r="B516" s="70"/>
      <c r="C516" s="70"/>
      <c r="D516" s="70"/>
      <c r="E516" s="70"/>
      <c r="F516" s="70"/>
      <c r="G516" s="70"/>
      <c r="H516" s="70"/>
      <c r="I516" s="73"/>
      <c r="J516" s="335"/>
      <c r="K516" s="75"/>
      <c r="L516" s="222"/>
      <c r="M516" s="115"/>
      <c r="N516" s="115"/>
      <c r="O516" s="76"/>
      <c r="P516" s="76"/>
      <c r="Q516" s="76"/>
    </row>
    <row r="517" spans="1:17" s="2" customFormat="1" ht="16.5" customHeight="1">
      <c r="A517" s="70"/>
      <c r="B517" s="70"/>
      <c r="C517" s="70"/>
      <c r="D517" s="70"/>
      <c r="E517" s="70"/>
      <c r="F517" s="70"/>
      <c r="G517" s="70"/>
      <c r="H517" s="70"/>
      <c r="I517" s="73"/>
      <c r="J517" s="335"/>
      <c r="K517" s="75"/>
      <c r="L517" s="222"/>
      <c r="M517" s="115"/>
      <c r="N517" s="115"/>
      <c r="O517" s="76"/>
      <c r="P517" s="76"/>
      <c r="Q517" s="76"/>
    </row>
    <row r="518" spans="1:17" s="2" customFormat="1" ht="16.5" customHeight="1">
      <c r="A518" s="70"/>
      <c r="B518" s="70"/>
      <c r="C518" s="70"/>
      <c r="D518" s="70"/>
      <c r="E518" s="70"/>
      <c r="F518" s="70"/>
      <c r="G518" s="70"/>
      <c r="H518" s="70"/>
      <c r="I518" s="73"/>
      <c r="J518" s="335"/>
      <c r="K518" s="75"/>
      <c r="L518" s="222"/>
      <c r="M518" s="115"/>
      <c r="N518" s="115"/>
      <c r="O518" s="76"/>
      <c r="P518" s="76"/>
      <c r="Q518" s="76"/>
    </row>
    <row r="519" spans="1:17" s="2" customFormat="1" ht="16.5" customHeight="1">
      <c r="A519" s="70"/>
      <c r="B519" s="70"/>
      <c r="C519" s="70"/>
      <c r="D519" s="70"/>
      <c r="E519" s="70"/>
      <c r="F519" s="70"/>
      <c r="G519" s="70"/>
      <c r="H519" s="70"/>
      <c r="I519" s="73"/>
      <c r="J519" s="335"/>
      <c r="K519" s="75"/>
      <c r="L519" s="222"/>
      <c r="M519" s="115"/>
      <c r="N519" s="115"/>
      <c r="O519" s="76"/>
      <c r="P519" s="76"/>
      <c r="Q519" s="76"/>
    </row>
    <row r="520" spans="1:17" s="2" customFormat="1" ht="16.5" customHeight="1">
      <c r="A520" s="70"/>
      <c r="B520" s="70"/>
      <c r="C520" s="70"/>
      <c r="D520" s="70"/>
      <c r="E520" s="70"/>
      <c r="F520" s="70"/>
      <c r="G520" s="70"/>
      <c r="H520" s="70"/>
      <c r="I520" s="73"/>
      <c r="J520" s="343"/>
      <c r="K520" s="75"/>
      <c r="L520" s="222"/>
      <c r="M520" s="115"/>
      <c r="N520" s="115"/>
      <c r="O520" s="76"/>
      <c r="P520" s="76"/>
      <c r="Q520" s="76"/>
    </row>
    <row r="521" spans="1:17" s="2" customFormat="1" ht="16.5" customHeight="1">
      <c r="A521" s="70"/>
      <c r="B521" s="70"/>
      <c r="C521" s="70"/>
      <c r="D521" s="70"/>
      <c r="E521" s="70"/>
      <c r="F521" s="70"/>
      <c r="G521" s="70"/>
      <c r="H521" s="70"/>
      <c r="I521" s="73"/>
      <c r="J521" s="343"/>
      <c r="K521" s="75"/>
      <c r="L521" s="222"/>
      <c r="M521" s="115"/>
      <c r="N521" s="115"/>
      <c r="O521" s="76"/>
      <c r="P521" s="76"/>
      <c r="Q521" s="76"/>
    </row>
    <row r="522" spans="1:17" s="2" customFormat="1" ht="16.5" customHeight="1">
      <c r="A522" s="70"/>
      <c r="B522" s="70"/>
      <c r="C522" s="70"/>
      <c r="D522" s="70"/>
      <c r="E522" s="70"/>
      <c r="F522" s="70"/>
      <c r="G522" s="70"/>
      <c r="H522" s="70"/>
      <c r="I522" s="73"/>
      <c r="J522" s="343"/>
      <c r="K522" s="75"/>
      <c r="L522" s="222"/>
      <c r="M522" s="115"/>
      <c r="N522" s="115"/>
      <c r="O522" s="76"/>
      <c r="P522" s="76"/>
      <c r="Q522" s="76"/>
    </row>
    <row r="523" spans="1:17" s="2" customFormat="1" ht="16.5" customHeight="1">
      <c r="A523" s="70"/>
      <c r="B523" s="70"/>
      <c r="C523" s="70"/>
      <c r="D523" s="70"/>
      <c r="E523" s="70"/>
      <c r="F523" s="70"/>
      <c r="G523" s="70"/>
      <c r="H523" s="70"/>
      <c r="I523" s="73"/>
      <c r="J523" s="335"/>
      <c r="K523" s="75"/>
      <c r="L523" s="222"/>
      <c r="M523" s="115"/>
      <c r="N523" s="115"/>
      <c r="O523" s="76"/>
      <c r="P523" s="76"/>
      <c r="Q523" s="76"/>
    </row>
    <row r="524" spans="1:17" s="2" customFormat="1" ht="15" customHeight="1">
      <c r="A524" s="70"/>
      <c r="B524" s="70"/>
      <c r="C524" s="70"/>
      <c r="D524" s="70"/>
      <c r="E524" s="70"/>
      <c r="F524" s="70"/>
      <c r="G524" s="70"/>
      <c r="H524" s="70"/>
      <c r="I524" s="73"/>
      <c r="J524" s="343" t="s">
        <v>337</v>
      </c>
      <c r="K524" s="75"/>
      <c r="L524" s="115"/>
      <c r="M524" s="115"/>
      <c r="N524" s="115"/>
      <c r="O524" s="76"/>
      <c r="P524" s="76"/>
      <c r="Q524" s="76"/>
    </row>
    <row r="525" spans="1:17" s="2" customFormat="1" ht="15.75">
      <c r="A525" s="70"/>
      <c r="B525" s="70"/>
      <c r="C525" s="70"/>
      <c r="D525" s="70"/>
      <c r="E525" s="70"/>
      <c r="F525" s="70"/>
      <c r="G525" s="70"/>
      <c r="H525" s="70"/>
      <c r="I525" s="73"/>
      <c r="J525" s="74"/>
      <c r="K525" s="75"/>
      <c r="L525" s="115"/>
      <c r="M525" s="115"/>
      <c r="N525" s="115"/>
      <c r="O525" s="76"/>
      <c r="P525" s="76"/>
      <c r="Q525" s="76"/>
    </row>
    <row r="526" spans="1:17" s="2" customFormat="1" ht="15.75">
      <c r="A526" s="70"/>
      <c r="B526" s="70"/>
      <c r="C526" s="70"/>
      <c r="D526" s="70"/>
      <c r="E526" s="70"/>
      <c r="F526" s="70"/>
      <c r="G526" s="70"/>
      <c r="H526" s="70"/>
      <c r="I526" s="353" t="s">
        <v>318</v>
      </c>
      <c r="J526" s="353"/>
      <c r="K526" s="353"/>
      <c r="L526" s="353"/>
      <c r="M526" s="353"/>
      <c r="N526" s="353"/>
      <c r="O526" s="76"/>
      <c r="P526" s="76"/>
      <c r="Q526" s="76"/>
    </row>
    <row r="527" spans="1:17" s="2" customFormat="1" ht="15.75">
      <c r="A527" s="70"/>
      <c r="B527" s="70"/>
      <c r="C527" s="70"/>
      <c r="D527" s="70"/>
      <c r="E527" s="70"/>
      <c r="F527" s="70"/>
      <c r="G527" s="70"/>
      <c r="H527" s="70"/>
      <c r="I527" s="354" t="s">
        <v>258</v>
      </c>
      <c r="J527" s="354"/>
      <c r="K527" s="354"/>
      <c r="L527" s="354"/>
      <c r="M527" s="354"/>
      <c r="N527" s="354"/>
      <c r="O527" s="76"/>
      <c r="P527" s="76"/>
      <c r="Q527" s="76"/>
    </row>
    <row r="528" spans="1:17" s="2" customFormat="1" ht="15.75">
      <c r="A528" s="70"/>
      <c r="B528" s="70"/>
      <c r="C528" s="70"/>
      <c r="D528" s="70"/>
      <c r="E528" s="70"/>
      <c r="F528" s="70"/>
      <c r="G528" s="70"/>
      <c r="H528" s="70"/>
      <c r="I528" s="73"/>
      <c r="J528" s="74"/>
      <c r="K528" s="75"/>
      <c r="L528" s="115"/>
      <c r="M528" s="115"/>
      <c r="N528" s="115"/>
      <c r="O528" s="76"/>
      <c r="P528" s="76"/>
      <c r="Q528" s="76"/>
    </row>
    <row r="529" spans="1:17" s="2" customFormat="1" ht="15.75">
      <c r="A529" s="70"/>
      <c r="B529" s="70"/>
      <c r="C529" s="70"/>
      <c r="D529" s="70"/>
      <c r="E529" s="70"/>
      <c r="F529" s="70"/>
      <c r="G529" s="70"/>
      <c r="H529" s="70"/>
      <c r="I529" s="73"/>
      <c r="J529" s="74"/>
      <c r="K529" s="75"/>
      <c r="L529" s="115"/>
      <c r="M529" s="115"/>
      <c r="N529" s="115"/>
      <c r="O529" s="76"/>
      <c r="P529" s="76"/>
      <c r="Q529" s="76"/>
    </row>
    <row r="530" spans="1:17" s="2" customFormat="1" ht="15.75">
      <c r="A530" s="70"/>
      <c r="B530" s="70"/>
      <c r="C530" s="70"/>
      <c r="D530" s="70"/>
      <c r="E530" s="70"/>
      <c r="F530" s="70"/>
      <c r="G530" s="70"/>
      <c r="H530" s="70"/>
      <c r="I530" s="73"/>
      <c r="J530" s="281"/>
      <c r="K530" s="75"/>
      <c r="L530" s="115"/>
      <c r="M530" s="115"/>
      <c r="N530" s="115"/>
      <c r="O530" s="76"/>
      <c r="P530" s="76"/>
      <c r="Q530" s="76"/>
    </row>
    <row r="531" spans="1:17" s="2" customFormat="1" ht="15.75">
      <c r="I531" s="172" t="s">
        <v>259</v>
      </c>
      <c r="J531" s="2" t="s">
        <v>260</v>
      </c>
      <c r="K531" s="2" t="s">
        <v>180</v>
      </c>
    </row>
    <row r="532" spans="1:17" s="2" customFormat="1" ht="15.75"/>
    <row r="533" spans="1:17" s="2" customFormat="1" ht="15.75">
      <c r="J533" s="2" t="s">
        <v>261</v>
      </c>
    </row>
    <row r="534" spans="1:17" s="2" customFormat="1" ht="15.75"/>
    <row r="535" spans="1:17" s="2" customFormat="1" ht="15.75">
      <c r="I535" s="2" t="s">
        <v>314</v>
      </c>
    </row>
    <row r="536" spans="1:17" s="2" customFormat="1" ht="15.75"/>
    <row r="537" spans="1:17" s="2" customFormat="1" ht="15.75">
      <c r="I537" s="5"/>
      <c r="J537" s="5"/>
    </row>
    <row r="538" spans="1:17" s="2" customFormat="1" ht="15.75">
      <c r="J538" s="172" t="s">
        <v>262</v>
      </c>
      <c r="K538" s="74"/>
      <c r="L538" s="74"/>
      <c r="M538" s="74"/>
    </row>
    <row r="539" spans="1:17" s="2" customFormat="1" ht="15.75">
      <c r="J539" s="2" t="s">
        <v>254</v>
      </c>
    </row>
    <row r="540" spans="1:17" s="2" customFormat="1" ht="15.75"/>
    <row r="541" spans="1:17" s="2" customFormat="1" ht="15.75">
      <c r="I541" s="2" t="s">
        <v>315</v>
      </c>
    </row>
    <row r="542" spans="1:17" s="2" customFormat="1" ht="15.75">
      <c r="I542" s="2" t="s">
        <v>316</v>
      </c>
    </row>
    <row r="543" spans="1:17" s="2" customFormat="1" ht="15.75">
      <c r="I543" s="2" t="s">
        <v>317</v>
      </c>
    </row>
    <row r="544" spans="1:17" s="2" customFormat="1" ht="15.75">
      <c r="I544" s="163"/>
      <c r="J544" s="351" t="s">
        <v>255</v>
      </c>
      <c r="K544" s="352"/>
      <c r="L544" s="352"/>
      <c r="M544" s="352"/>
      <c r="N544" s="352"/>
    </row>
    <row r="545" spans="6:14" s="2" customFormat="1" ht="15.75">
      <c r="I545" s="164"/>
      <c r="J545" s="165"/>
      <c r="K545" s="166"/>
      <c r="L545" s="173" t="s">
        <v>263</v>
      </c>
      <c r="M545" s="173"/>
      <c r="N545" s="173"/>
    </row>
    <row r="546" spans="6:14" s="2" customFormat="1" ht="15.75">
      <c r="I546" s="163"/>
      <c r="J546" s="163"/>
      <c r="K546" s="163"/>
      <c r="L546" s="127" t="s">
        <v>264</v>
      </c>
      <c r="M546" s="127"/>
      <c r="N546" s="127"/>
    </row>
    <row r="547" spans="6:14" s="2" customFormat="1" ht="15.75">
      <c r="N547" s="165"/>
    </row>
    <row r="548" spans="6:14" s="2" customFormat="1" ht="15.75">
      <c r="N548" s="278"/>
    </row>
    <row r="549" spans="6:14" s="2" customFormat="1" ht="15.75">
      <c r="N549" s="280"/>
    </row>
    <row r="550" spans="6:14" s="2" customFormat="1" ht="15.75">
      <c r="N550" s="280"/>
    </row>
    <row r="551" spans="6:14" s="2" customFormat="1" ht="15.75">
      <c r="N551" s="280"/>
    </row>
    <row r="552" spans="6:14" s="2" customFormat="1" ht="15.75">
      <c r="N552" s="280"/>
    </row>
    <row r="553" spans="6:14" s="2" customFormat="1" ht="15.75">
      <c r="N553" s="280"/>
    </row>
    <row r="554" spans="6:14" s="2" customFormat="1" ht="15.75">
      <c r="N554" s="284"/>
    </row>
    <row r="555" spans="6:14" s="2" customFormat="1" ht="15.75">
      <c r="L555" s="334"/>
      <c r="M555" s="334"/>
      <c r="N555" s="334"/>
    </row>
    <row r="556" spans="6:14" s="27" customFormat="1">
      <c r="H556" s="226"/>
      <c r="I556" s="227"/>
      <c r="J556" s="274"/>
      <c r="L556" s="275"/>
      <c r="M556" s="275"/>
      <c r="N556" s="275"/>
    </row>
    <row r="557" spans="6:14" s="27" customFormat="1" ht="15.75">
      <c r="F557" s="143"/>
      <c r="H557" s="226"/>
      <c r="I557" s="227"/>
      <c r="J557" s="274"/>
      <c r="L557" s="275"/>
      <c r="M557" s="275"/>
      <c r="N557" s="275"/>
    </row>
    <row r="558" spans="6:14" s="27" customFormat="1" ht="15.75">
      <c r="F558" s="143"/>
      <c r="H558" s="226"/>
      <c r="I558" s="227"/>
      <c r="J558" s="274"/>
      <c r="L558" s="275"/>
      <c r="M558" s="275"/>
      <c r="N558" s="275"/>
    </row>
    <row r="559" spans="6:14" s="27" customFormat="1" ht="15.75">
      <c r="F559" s="143"/>
      <c r="H559" s="226"/>
      <c r="I559" s="227"/>
      <c r="J559" s="274"/>
      <c r="L559" s="275"/>
      <c r="M559" s="275"/>
      <c r="N559" s="275"/>
    </row>
    <row r="560" spans="6:14" s="27" customFormat="1" ht="15.75">
      <c r="F560" s="143"/>
      <c r="H560" s="226"/>
      <c r="I560" s="227"/>
      <c r="J560" s="274"/>
      <c r="L560" s="275"/>
      <c r="M560" s="275"/>
      <c r="N560" s="275"/>
    </row>
    <row r="561" spans="6:14" ht="15.75">
      <c r="F561" s="143"/>
      <c r="H561" s="224"/>
      <c r="I561" s="225"/>
      <c r="J561" s="225"/>
      <c r="L561" s="167"/>
      <c r="M561" s="167"/>
      <c r="N561" s="167"/>
    </row>
    <row r="562" spans="6:14" s="2" customFormat="1" ht="15.75">
      <c r="M562" s="5"/>
      <c r="N562" s="5"/>
    </row>
  </sheetData>
  <mergeCells count="9">
    <mergeCell ref="B63:H63"/>
    <mergeCell ref="B64:H64"/>
    <mergeCell ref="I66:J66"/>
    <mergeCell ref="J544:N544"/>
    <mergeCell ref="I526:N526"/>
    <mergeCell ref="I527:N527"/>
    <mergeCell ref="I347:J347"/>
    <mergeCell ref="I348:J348"/>
    <mergeCell ref="I455:J455"/>
  </mergeCells>
  <pageMargins left="0.70826771653543308" right="0.70826771653543308" top="0.94527559055118116" bottom="0.94527559055118116" header="0.55157480314960605" footer="0.55157480314960605"/>
  <pageSetup paperSize="9" scale="99" fitToWidth="0" fitToHeight="0" orientation="landscape" r:id="rId1"/>
  <headerFooter alignWithMargins="0"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OPĆI_DIO</vt:lpstr>
      <vt:lpstr>OPĆI_DIO_A_</vt:lpstr>
      <vt:lpstr>POSEBNI_DIO 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</dc:creator>
  <cp:lastModifiedBy>KORISNiK</cp:lastModifiedBy>
  <cp:revision>7</cp:revision>
  <cp:lastPrinted>2020-11-12T11:57:21Z</cp:lastPrinted>
  <dcterms:created xsi:type="dcterms:W3CDTF">2013-11-05T08:12:26Z</dcterms:created>
  <dcterms:modified xsi:type="dcterms:W3CDTF">2020-11-13T06:56:21Z</dcterms:modified>
</cp:coreProperties>
</file>